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Data" sheetId="1" r:id="rId1"/>
    <sheet name="Sheet1" sheetId="2" state="hidden" r:id="rId2"/>
    <sheet name="EL" sheetId="3" r:id="rId3"/>
    <sheet name="HPL" sheetId="4" r:id="rId4"/>
    <sheet name="47 Out" sheetId="5" r:id="rId5"/>
    <sheet name="words" sheetId="6" state="hidden" r:id="rId6"/>
    <sheet name="47 In" sheetId="7" r:id="rId7"/>
  </sheets>
  <externalReferences>
    <externalReference r:id="rId10"/>
  </externalReferences>
  <definedNames>
    <definedName name="_01.07.2008" localSheetId="5">#REF!</definedName>
    <definedName name="_01.07.2008">#REF!</definedName>
    <definedName name="_xlfn.BAHTTEXT" hidden="1">#NAME?</definedName>
  </definedNames>
  <calcPr fullCalcOnLoad="1"/>
</workbook>
</file>

<file path=xl/sharedStrings.xml><?xml version="1.0" encoding="utf-8"?>
<sst xmlns="http://schemas.openxmlformats.org/spreadsheetml/2006/main" count="425" uniqueCount="354">
  <si>
    <t>Sub:-</t>
  </si>
  <si>
    <t>Name of the Employee</t>
  </si>
  <si>
    <t>Sri</t>
  </si>
  <si>
    <t>Smt</t>
  </si>
  <si>
    <t>Designation</t>
  </si>
  <si>
    <t>Place of Working</t>
  </si>
  <si>
    <t>Ref:-</t>
  </si>
  <si>
    <t>ORDER</t>
  </si>
  <si>
    <t>Mandal</t>
  </si>
  <si>
    <t>Date of Retired</t>
  </si>
  <si>
    <t>Mandal Educational Officer</t>
  </si>
  <si>
    <t>FORMULA</t>
  </si>
  <si>
    <t>=</t>
  </si>
  <si>
    <t>X</t>
  </si>
  <si>
    <t>To</t>
  </si>
  <si>
    <t>Proc.No</t>
  </si>
  <si>
    <t>Date:</t>
  </si>
  <si>
    <t>2) Total Expenditure including this bill</t>
  </si>
  <si>
    <t>Government of Andhra Pradesh</t>
  </si>
  <si>
    <t>3) Balance</t>
  </si>
  <si>
    <t>(APTC Form-47)</t>
  </si>
  <si>
    <t xml:space="preserve">Pay Bill for the Month &amp; Year     </t>
  </si>
  <si>
    <t>Date  ----------------</t>
  </si>
  <si>
    <t>Treasury / PAAO Code</t>
  </si>
  <si>
    <t>For office use only</t>
  </si>
  <si>
    <t>Trans ID  -----------</t>
  </si>
  <si>
    <t>Drawing Officer</t>
  </si>
  <si>
    <t xml:space="preserve">D.D.O.Code  </t>
  </si>
  <si>
    <t>Dist :</t>
  </si>
  <si>
    <t>D.D.O Designation</t>
  </si>
  <si>
    <t>D.D.O Office Name</t>
  </si>
  <si>
    <t xml:space="preserve"> Passed for Rs.</t>
  </si>
  <si>
    <t>Bank Code</t>
  </si>
  <si>
    <t xml:space="preserve">Bank Name </t>
  </si>
  <si>
    <t>D.D.O's TBR No -------------------------------------</t>
  </si>
  <si>
    <t>Permanent/Temporary</t>
  </si>
  <si>
    <t>HEAD OF ACCOUNT</t>
  </si>
  <si>
    <t>Deductions</t>
  </si>
  <si>
    <t>Amount</t>
  </si>
  <si>
    <t>Cash   Received</t>
  </si>
  <si>
    <t>Major Head</t>
  </si>
  <si>
    <t>AG GPF &amp; Loan</t>
  </si>
  <si>
    <t>Rs</t>
  </si>
  <si>
    <t>Sub Major</t>
  </si>
  <si>
    <t>GIS</t>
  </si>
  <si>
    <t xml:space="preserve">             Drawing Officer</t>
  </si>
  <si>
    <t>Professional Tax</t>
  </si>
  <si>
    <t>Minor Head</t>
  </si>
  <si>
    <t>House Rent</t>
  </si>
  <si>
    <t>________________________________________________________________</t>
  </si>
  <si>
    <t>Festival Advance</t>
  </si>
  <si>
    <t>ENCLOSURES</t>
  </si>
  <si>
    <t>Group Sub Head</t>
  </si>
  <si>
    <t>Education Advance</t>
  </si>
  <si>
    <t>APCO Advance</t>
  </si>
  <si>
    <t>Sub Head</t>
  </si>
  <si>
    <t>H.B.A.(P)</t>
  </si>
  <si>
    <t>H.B.A.(I)</t>
  </si>
  <si>
    <t>Detailed Head</t>
  </si>
  <si>
    <t>Salaries</t>
  </si>
  <si>
    <t>Car Advance</t>
  </si>
  <si>
    <t>____________________________________________________</t>
  </si>
  <si>
    <t>Car Advance(I)</t>
  </si>
  <si>
    <t>Motor Cycle Adv (P)</t>
  </si>
  <si>
    <t>Non-Plan=N/Plan=P</t>
  </si>
  <si>
    <t>N</t>
  </si>
  <si>
    <t>Charged=C/Voted=V</t>
  </si>
  <si>
    <t>V</t>
  </si>
  <si>
    <t>Motor Cycle Adv (I)</t>
  </si>
  <si>
    <t>Cycle Advance</t>
  </si>
  <si>
    <t>Contingency Fund MH/</t>
  </si>
  <si>
    <t>Marriage Advance(P)</t>
  </si>
  <si>
    <t>Service Major Head</t>
  </si>
  <si>
    <t>Marriage Advance(I)</t>
  </si>
  <si>
    <t>Income Tax</t>
  </si>
  <si>
    <t>011    Pay</t>
  </si>
  <si>
    <t>Rs.</t>
  </si>
  <si>
    <t>GPF DTO</t>
  </si>
  <si>
    <t>_________________________________________________________________________</t>
  </si>
  <si>
    <t>012    Allowance</t>
  </si>
  <si>
    <t>E.W.F /Loan</t>
  </si>
  <si>
    <t>For use in Office of the Accountant General</t>
  </si>
  <si>
    <t>013     Dearness Allowance</t>
  </si>
  <si>
    <t>Z.P.G.P.F(8338)</t>
  </si>
  <si>
    <t>016     H.R.A.</t>
  </si>
  <si>
    <t>C.P.S</t>
  </si>
  <si>
    <t>C.S.S</t>
  </si>
  <si>
    <t>Total Govt. Deductions</t>
  </si>
  <si>
    <t>Total Non Govt. Deductions</t>
  </si>
  <si>
    <t xml:space="preserve">         Gross Amount</t>
  </si>
  <si>
    <t xml:space="preserve">         Less govt. Deductions</t>
  </si>
  <si>
    <t xml:space="preserve">         AG Net Amount</t>
  </si>
  <si>
    <t xml:space="preserve">         AG Net Amount in Words :</t>
  </si>
  <si>
    <t>DDO's Signature</t>
  </si>
  <si>
    <t>FOR USE IN TREASURY/PAY &amp; ACCOUNT OFFICE ONLY</t>
  </si>
  <si>
    <t>Pay Rs.-------------------------------------------------------------------------------------------------</t>
  </si>
  <si>
    <t xml:space="preserve"> {Rupees-------------------------------------------------------------------</t>
  </si>
  <si>
    <t>………………………………………………………………………………………………………Only} by cash/draft/</t>
  </si>
  <si>
    <t>Account Credit as under and Rs…………………………………..{Rupees…………………………………………..)</t>
  </si>
  <si>
    <t>……………………………………………………….Only by Adjustment.</t>
  </si>
  <si>
    <t>Rs………………………..</t>
  </si>
  <si>
    <t>by Transfer credit to the S.B Accounts of The Employees</t>
  </si>
  <si>
    <t>(As per Annexure-1)</t>
  </si>
  <si>
    <t xml:space="preserve">by transfer credit to the D.D.O Accounts towards </t>
  </si>
  <si>
    <t>non-government deductions.</t>
  </si>
  <si>
    <t xml:space="preserve">Treasury Officer / pay &amp; Account Officer      </t>
  </si>
  <si>
    <t>BP</t>
  </si>
  <si>
    <t>DA</t>
  </si>
  <si>
    <t>HRA</t>
  </si>
  <si>
    <t>No of Days</t>
  </si>
  <si>
    <t>Total</t>
  </si>
  <si>
    <t>Grand Total</t>
  </si>
  <si>
    <t>Sl.No</t>
  </si>
  <si>
    <t>Name &amp; Designation</t>
  </si>
  <si>
    <t>Basic.Pay</t>
  </si>
  <si>
    <t xml:space="preserve">Earned Leave and Half Pay Leave Total </t>
  </si>
  <si>
    <t>The Claims made in this bill are not clamed earlier and now same has entered in concerned Pay Bill register to avoid double claim in the future</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</si>
  <si>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</si>
  <si>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</si>
  <si>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</si>
  <si>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</si>
  <si>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</si>
  <si>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</si>
  <si>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</si>
  <si>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</si>
  <si>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</si>
  <si>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</si>
  <si>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</si>
  <si>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</si>
  <si>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</si>
  <si>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</si>
  <si>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</si>
  <si>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</si>
  <si>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</si>
  <si>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</si>
  <si>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</si>
  <si>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</si>
  <si>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</si>
  <si>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</si>
  <si>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</si>
  <si>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</si>
  <si>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</si>
  <si>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</si>
  <si>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</si>
  <si>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</si>
  <si>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</si>
  <si>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</si>
  <si>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</si>
  <si>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</si>
  <si>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</si>
  <si>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</si>
  <si>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</si>
  <si>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</si>
  <si>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</si>
  <si>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</si>
  <si>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</si>
  <si>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</si>
  <si>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</si>
  <si>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</si>
  <si>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</si>
  <si>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</si>
  <si>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</si>
  <si>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</si>
  <si>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</si>
  <si>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</si>
  <si>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</si>
  <si>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</si>
  <si>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</si>
  <si>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</si>
  <si>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</si>
  <si>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</si>
  <si>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</si>
  <si>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</si>
  <si>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</si>
  <si>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</si>
  <si>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</si>
  <si>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</si>
  <si>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</si>
  <si>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</si>
  <si>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</si>
  <si>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</si>
  <si>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</si>
  <si>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</si>
  <si>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</si>
  <si>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</si>
  <si>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</si>
  <si>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</si>
  <si>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</si>
  <si>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</si>
  <si>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</si>
  <si>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</si>
  <si>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</si>
  <si>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</si>
  <si>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</si>
  <si>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</si>
  <si>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</si>
  <si>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</si>
  <si>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</si>
  <si>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</si>
  <si>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</si>
  <si>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</si>
  <si>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</si>
  <si>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</si>
  <si>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</si>
  <si>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</si>
  <si>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</si>
  <si>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</si>
  <si>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</si>
  <si>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</si>
  <si>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</si>
  <si>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</si>
  <si>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</si>
  <si>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</si>
  <si>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</si>
  <si>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</si>
  <si>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</si>
  <si>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Join in My free SMS Group</t>
  </si>
  <si>
    <t>This Sheet is Prepared By RAMESH KOORA, Karimnagar</t>
  </si>
  <si>
    <t>Send a Messege  As</t>
  </si>
  <si>
    <t>Further any problems Please Contact on 9948841000</t>
  </si>
  <si>
    <t>JOIN RAMKO</t>
  </si>
  <si>
    <t>visit always for latest events     www.rameshkoora.8m.com</t>
  </si>
  <si>
    <t>mail to   ramesh.koora@gmail.com</t>
  </si>
  <si>
    <t>Number</t>
  </si>
  <si>
    <t>Rupees in Words Conversion</t>
  </si>
  <si>
    <r>
      <t>and send it to</t>
    </r>
    <r>
      <rPr>
        <b/>
        <sz val="10"/>
        <rFont val="Arial"/>
        <family val="2"/>
      </rPr>
      <t xml:space="preserve">     </t>
    </r>
    <r>
      <rPr>
        <b/>
        <sz val="12"/>
        <color indexed="10"/>
        <rFont val="Arial"/>
        <family val="2"/>
      </rPr>
      <t>567678</t>
    </r>
  </si>
  <si>
    <t>Rmarks</t>
  </si>
  <si>
    <t>Seconday Grade Teacher</t>
  </si>
  <si>
    <t>School Assistant</t>
  </si>
  <si>
    <t>Language Pandtt Hinidi</t>
  </si>
  <si>
    <t>Language Pandtt urdu</t>
  </si>
  <si>
    <t>PG.HM.Gr-II</t>
  </si>
  <si>
    <t>Music Teacher</t>
  </si>
  <si>
    <t>Craft Teacher</t>
  </si>
  <si>
    <t>LFL HM</t>
  </si>
  <si>
    <t>Jan</t>
  </si>
  <si>
    <t>Feb</t>
  </si>
  <si>
    <t>Mar</t>
  </si>
  <si>
    <t>Apr</t>
  </si>
  <si>
    <t>May</t>
  </si>
  <si>
    <t>Jun</t>
  </si>
  <si>
    <t>July</t>
  </si>
  <si>
    <t>Aug</t>
  </si>
  <si>
    <t>Nov</t>
  </si>
  <si>
    <t>Dec</t>
  </si>
  <si>
    <t>Sep</t>
  </si>
  <si>
    <t>Oct</t>
  </si>
  <si>
    <t>Basic Pay</t>
  </si>
  <si>
    <t>Scale Of Pay</t>
  </si>
  <si>
    <t>------</t>
  </si>
  <si>
    <t>1) Budget Allotment for the Year 2011-12</t>
  </si>
  <si>
    <t xml:space="preserve">1) Encashment of EL and HPL Salary Proceedings of the </t>
  </si>
  <si>
    <t>2) Non Drawal Cerifcate</t>
  </si>
  <si>
    <t>3) Retirement Orders</t>
  </si>
  <si>
    <t>Cash Payment in lieu of Half Pay Leave component</t>
  </si>
  <si>
    <t>Signature Of the DDO</t>
  </si>
  <si>
    <t>Total No of EL's Balance</t>
  </si>
  <si>
    <t>Total No of HPL's Balance</t>
  </si>
  <si>
    <t>Prcoceedings Issued By</t>
  </si>
  <si>
    <t>Place of the Officer working</t>
  </si>
  <si>
    <t>DDO Designation</t>
  </si>
  <si>
    <t>Name of the Officer &amp; Desgn</t>
  </si>
  <si>
    <t>DDO Code</t>
  </si>
  <si>
    <t>STO Place</t>
  </si>
  <si>
    <t>MEO</t>
  </si>
  <si>
    <t>General Education</t>
  </si>
  <si>
    <t>Dy.Educational Officer</t>
  </si>
  <si>
    <t>Gazetted Head Mistress</t>
  </si>
  <si>
    <t>MP.PS</t>
  </si>
  <si>
    <t>MP.UPS</t>
  </si>
  <si>
    <t>ZPHS</t>
  </si>
  <si>
    <t>Govt.PS</t>
  </si>
  <si>
    <t>Govt.UPS</t>
  </si>
  <si>
    <t>Govt,HS</t>
  </si>
  <si>
    <t>Ele.Edn</t>
  </si>
  <si>
    <t>Sec.Edn</t>
  </si>
  <si>
    <t>Govt.Primary.Schools</t>
  </si>
  <si>
    <t>Govt.Secondary Schools</t>
  </si>
  <si>
    <t>Assistance to Local Bodies fro Primary Eucation</t>
  </si>
  <si>
    <t>Assistance to Local Bodies fro Secondary Eucation</t>
  </si>
  <si>
    <t>-</t>
  </si>
  <si>
    <t>Teaching Grants to MPP,s</t>
  </si>
  <si>
    <t>Teaching Grants to ZPP,s</t>
  </si>
  <si>
    <t>Stock File</t>
  </si>
  <si>
    <t>Prcoceeding No</t>
  </si>
  <si>
    <t>Proc.Date</t>
  </si>
  <si>
    <t>EL and HPL Encashment Programme</t>
  </si>
  <si>
    <t>www.prtumedak.org</t>
  </si>
  <si>
    <t>P                  R                   T                 U                  M                      E                    D                     A                        K</t>
  </si>
  <si>
    <t>Total Service in Years</t>
  </si>
  <si>
    <t>1.GO.MS.No 154 Fin (Plg-I) Dept,Dated 04-05-2010</t>
  </si>
  <si>
    <t>2.Application of the Individual.</t>
  </si>
  <si>
    <t>6700-20110</t>
  </si>
  <si>
    <t>6900-20680</t>
  </si>
  <si>
    <t>7100-21250</t>
  </si>
  <si>
    <t>7520-22430</t>
  </si>
  <si>
    <t>7740-23040</t>
  </si>
  <si>
    <t>7960-23650</t>
  </si>
  <si>
    <t>8440-24950</t>
  </si>
  <si>
    <t>9200-27000</t>
  </si>
  <si>
    <t>9460-27700</t>
  </si>
  <si>
    <t>10020-29200</t>
  </si>
  <si>
    <t>10900-31550</t>
  </si>
  <si>
    <t>11530-33200</t>
  </si>
  <si>
    <t>11860-34050</t>
  </si>
  <si>
    <t>12550-35800</t>
  </si>
  <si>
    <t>12910-35800</t>
  </si>
  <si>
    <t>13660-38750</t>
  </si>
  <si>
    <t>14860-39540</t>
  </si>
  <si>
    <t>15280-40510</t>
  </si>
  <si>
    <t>16150-42590</t>
  </si>
  <si>
    <t>18030-43630</t>
  </si>
  <si>
    <t>19050-45850</t>
  </si>
  <si>
    <t>20680-46960</t>
  </si>
  <si>
    <t>21820-48160</t>
  </si>
  <si>
    <t>23650-49360</t>
  </si>
  <si>
    <t>25600-50560</t>
  </si>
  <si>
    <t>27000-51760</t>
  </si>
  <si>
    <t>29200-53060</t>
  </si>
  <si>
    <t>31550-53060</t>
  </si>
  <si>
    <t>37600-54360</t>
  </si>
  <si>
    <t>41550-55660</t>
  </si>
  <si>
    <t>44740-55660</t>
  </si>
  <si>
    <t>1.GO.MS.No 208 Education,Dt 16-08-1975</t>
  </si>
  <si>
    <t>Gazetted Head Master</t>
  </si>
  <si>
    <r>
      <t xml:space="preserve">           </t>
    </r>
    <r>
      <rPr>
        <b/>
        <sz val="10"/>
        <rFont val="Book Antiqua"/>
        <family val="1"/>
      </rPr>
      <t xml:space="preserve"> R.Ramesh,Tekmal.9989663755</t>
    </r>
  </si>
  <si>
    <t xml:space="preserve">Earned Leave-Encashment of Earned Leave in respect of  </t>
  </si>
  <si>
    <t>Sanction Orders - Issued.</t>
  </si>
  <si>
    <t xml:space="preserve">                       The neccesary Entries  are made in the Original S.R of the Individual concerned under Proper attestaion.Action may be taken accordingly.</t>
  </si>
  <si>
    <t>Leave Rules-Recommendation of RPS-2010 Encashment  of Half Pay Leave in respect of</t>
  </si>
  <si>
    <t xml:space="preserve">HPL Salary admissible on the date of retirement + DA admissible on that date                ------------------------------------                                                           
                   30                                                                                  </t>
  </si>
  <si>
    <t xml:space="preserve">  R.Ramesh,Tekmal,9989663755</t>
  </si>
  <si>
    <t>No of days of HPL at credit subject to the total of EL and HPL at credit not exceeding 300 days</t>
  </si>
  <si>
    <t xml:space="preserve">Copy </t>
  </si>
  <si>
    <t>1.Individual concerned</t>
  </si>
  <si>
    <t>SR Entries</t>
  </si>
  <si>
    <r>
      <t xml:space="preserve">           </t>
    </r>
    <r>
      <rPr>
        <b/>
        <u val="single"/>
        <sz val="12"/>
        <rFont val="Times New Roman"/>
        <family val="1"/>
      </rPr>
      <t>Non-Drawal Certificat</t>
    </r>
    <r>
      <rPr>
        <sz val="12"/>
        <rFont val="Times New Roman"/>
        <family val="1"/>
      </rPr>
      <t>e</t>
    </r>
  </si>
  <si>
    <t>EL's Entry PG.No</t>
  </si>
  <si>
    <t>HPL Entry Pg.No</t>
  </si>
  <si>
    <t>015      I.R.</t>
  </si>
  <si>
    <t xml:space="preserve"> 018    Encashment of 
        HPL Salary</t>
  </si>
  <si>
    <t>Period in days</t>
  </si>
  <si>
    <t>TOTAL</t>
  </si>
  <si>
    <t>FP</t>
  </si>
  <si>
    <t>F.P</t>
  </si>
  <si>
    <t>PP</t>
  </si>
  <si>
    <t>A2/12/2011</t>
  </si>
  <si>
    <t>R.Ramesh</t>
  </si>
  <si>
    <t>Tekmal</t>
  </si>
  <si>
    <t>M.P.Tekmal</t>
  </si>
  <si>
    <t>P.Veersangappa,B.Sc,B.Ed</t>
  </si>
  <si>
    <t>Jogipet</t>
  </si>
  <si>
    <t>Prpgramme developed</t>
  </si>
  <si>
    <t>R.Ramesh,9989663755</t>
  </si>
</sst>
</file>

<file path=xl/styles.xml><?xml version="1.0" encoding="utf-8"?>
<styleSheet xmlns="http://schemas.openxmlformats.org/spreadsheetml/2006/main">
  <numFmts count="42">
    <numFmt numFmtId="5" formatCode="&quot;Rs.&quot;\ #,##0_);\(&quot;Rs.&quot;\ #,##0\)"/>
    <numFmt numFmtId="6" formatCode="&quot;Rs.&quot;\ #,##0_);[Red]\(&quot;Rs.&quot;\ #,##0\)"/>
    <numFmt numFmtId="7" formatCode="&quot;Rs.&quot;\ #,##0.00_);\(&quot;Rs.&quot;\ #,##0.00\)"/>
    <numFmt numFmtId="8" formatCode="&quot;Rs.&quot;\ #,##0.00_);[Red]\(&quot;Rs.&quot;\ #,##0.00\)"/>
    <numFmt numFmtId="42" formatCode="_(&quot;Rs.&quot;\ * #,##0_);_(&quot;Rs.&quot;\ * \(#,##0\);_(&quot;Rs.&quot;\ * &quot;-&quot;_);_(@_)"/>
    <numFmt numFmtId="41" formatCode="_(* #,##0_);_(* \(#,##0\);_(* &quot;-&quot;_);_(@_)"/>
    <numFmt numFmtId="44" formatCode="_(&quot;Rs.&quot;\ * #,##0.00_);_(&quot;Rs.&quot;\ * \(#,##0.00\);_(&quot;R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
    <numFmt numFmtId="176" formatCode="_(* #,##0.0_);_(* \(#,##0.0\);_(* &quot;-&quot;??_);_(@_)"/>
    <numFmt numFmtId="177" formatCode="_(* #,##0_);_(* \(#,##0\);_(* &quot;-&quot;??_);_(@_)"/>
    <numFmt numFmtId="178" formatCode="[$-409]dddd\,\ mmmm\ dd\,\ yyyy"/>
    <numFmt numFmtId="179" formatCode="[$-409]d\-mmm\-yy;@"/>
    <numFmt numFmtId="180" formatCode="[$-409]d\-mmm\-yyyy;@"/>
    <numFmt numFmtId="181" formatCode="[$-409]mmmm\ d\,\ yyyy;@"/>
    <numFmt numFmtId="182" formatCode="[$-1010000]d/m/yyyy;@"/>
    <numFmt numFmtId="183" formatCode="[$-409]h:mm:ss\ AM/PM"/>
    <numFmt numFmtId="184" formatCode="dd/mm/yyyy;@"/>
    <numFmt numFmtId="185" formatCode="d\.m\.yy;@"/>
    <numFmt numFmtId="186" formatCode="[$-1010000]d/m/yy;@"/>
    <numFmt numFmtId="187" formatCode="[$-4010000]d/m/yy;@"/>
    <numFmt numFmtId="188" formatCode="&quot;$&quot;#,##0.00"/>
    <numFmt numFmtId="189" formatCode="#,##0.00;[Red]#,##0.00"/>
    <numFmt numFmtId="190" formatCode="_(* #,##0.000_);_(* \(#,##0.000\);_(* &quot;-&quot;??_);_(@_)"/>
    <numFmt numFmtId="191" formatCode="0_);\(0\)"/>
    <numFmt numFmtId="192" formatCode="0.0_);\(0.0\)"/>
    <numFmt numFmtId="193" formatCode="0.00_);\(0.00\)"/>
    <numFmt numFmtId="194" formatCode="[$-409]mmm/yy;@"/>
    <numFmt numFmtId="195" formatCode="0.0000"/>
    <numFmt numFmtId="196" formatCode="0.00000"/>
    <numFmt numFmtId="197" formatCode="0.000000"/>
  </numFmts>
  <fonts count="69">
    <font>
      <sz val="10"/>
      <name val="Arial"/>
      <family val="0"/>
    </font>
    <font>
      <sz val="8"/>
      <name val="Arial"/>
      <family val="0"/>
    </font>
    <font>
      <sz val="12"/>
      <name val="Arial"/>
      <family val="0"/>
    </font>
    <font>
      <b/>
      <sz val="12"/>
      <name val="Arial"/>
      <family val="2"/>
    </font>
    <font>
      <b/>
      <sz val="12"/>
      <name val="Calibri"/>
      <family val="2"/>
    </font>
    <font>
      <b/>
      <sz val="14"/>
      <name val="Calibri"/>
      <family val="2"/>
    </font>
    <font>
      <b/>
      <sz val="10"/>
      <name val="Arial"/>
      <family val="2"/>
    </font>
    <font>
      <sz val="14"/>
      <name val="Times New Roman"/>
      <family val="1"/>
    </font>
    <font>
      <b/>
      <sz val="12"/>
      <name val="Times New Roman"/>
      <family val="1"/>
    </font>
    <font>
      <b/>
      <sz val="16"/>
      <name val="Calibri"/>
      <family val="2"/>
    </font>
    <font>
      <b/>
      <u val="single"/>
      <sz val="14"/>
      <name val="Calibri"/>
      <family val="2"/>
    </font>
    <font>
      <sz val="16"/>
      <name val="Times New Roman"/>
      <family val="1"/>
    </font>
    <font>
      <b/>
      <u val="single"/>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imes New Roman"/>
      <family val="0"/>
    </font>
    <font>
      <i/>
      <sz val="11"/>
      <color indexed="23"/>
      <name val="Calibri"/>
      <family val="2"/>
    </font>
    <font>
      <u val="single"/>
      <sz val="10"/>
      <color indexed="36"/>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Bookman Old Style"/>
      <family val="1"/>
    </font>
    <font>
      <sz val="11"/>
      <name val="Bookman Old Style"/>
      <family val="1"/>
    </font>
    <font>
      <sz val="12"/>
      <name val="Bookman Old Style"/>
      <family val="1"/>
    </font>
    <font>
      <sz val="16"/>
      <name val="Bookman Old Style"/>
      <family val="1"/>
    </font>
    <font>
      <sz val="14"/>
      <name val="Bookman Old Style"/>
      <family val="1"/>
    </font>
    <font>
      <sz val="9"/>
      <name val="Bookman Old Style"/>
      <family val="1"/>
    </font>
    <font>
      <sz val="10"/>
      <name val="Palatino Linotype"/>
      <family val="1"/>
    </font>
    <font>
      <sz val="8"/>
      <name val="Bookman Old Style"/>
      <family val="1"/>
    </font>
    <font>
      <sz val="9"/>
      <name val="Arial"/>
      <family val="2"/>
    </font>
    <font>
      <u val="single"/>
      <sz val="10"/>
      <name val="Times New Roman"/>
      <family val="1"/>
    </font>
    <font>
      <sz val="9"/>
      <name val="Times New Roman"/>
      <family val="1"/>
    </font>
    <font>
      <u val="single"/>
      <sz val="10"/>
      <name val="Bookman Old Style"/>
      <family val="1"/>
    </font>
    <font>
      <b/>
      <sz val="18"/>
      <name val="Times New Roman"/>
      <family val="1"/>
    </font>
    <font>
      <sz val="12"/>
      <name val="Times New Roman"/>
      <family val="1"/>
    </font>
    <font>
      <b/>
      <sz val="14"/>
      <name val="Times New Roman"/>
      <family val="1"/>
    </font>
    <font>
      <b/>
      <u val="single"/>
      <sz val="11"/>
      <color indexed="14"/>
      <name val="Arial"/>
      <family val="2"/>
    </font>
    <font>
      <b/>
      <sz val="12"/>
      <color indexed="12"/>
      <name val="Arial"/>
      <family val="2"/>
    </font>
    <font>
      <b/>
      <sz val="10"/>
      <color indexed="12"/>
      <name val="Arial"/>
      <family val="2"/>
    </font>
    <font>
      <b/>
      <sz val="12"/>
      <color indexed="10"/>
      <name val="Arial"/>
      <family val="2"/>
    </font>
    <font>
      <b/>
      <u val="single"/>
      <sz val="12"/>
      <name val="Times New Roman"/>
      <family val="1"/>
    </font>
    <font>
      <sz val="12"/>
      <color indexed="8"/>
      <name val="Calibri"/>
      <family val="2"/>
    </font>
    <font>
      <sz val="13"/>
      <color indexed="8"/>
      <name val="Calibri"/>
      <family val="2"/>
    </font>
    <font>
      <b/>
      <sz val="14"/>
      <name val="Arial"/>
      <family val="2"/>
    </font>
    <font>
      <b/>
      <sz val="10"/>
      <name val="Georgia"/>
      <family val="1"/>
    </font>
    <font>
      <b/>
      <sz val="14"/>
      <name val="Bookman Old Style"/>
      <family val="1"/>
    </font>
    <font>
      <sz val="14"/>
      <name val="Arial"/>
      <family val="0"/>
    </font>
    <font>
      <b/>
      <sz val="18"/>
      <color indexed="10"/>
      <name val="Arial"/>
      <family val="2"/>
    </font>
    <font>
      <b/>
      <u val="single"/>
      <sz val="18"/>
      <color indexed="10"/>
      <name val="Arial"/>
      <family val="2"/>
    </font>
    <font>
      <b/>
      <sz val="14"/>
      <name val="Book Antiqua"/>
      <family val="1"/>
    </font>
    <font>
      <b/>
      <sz val="12"/>
      <name val="Bookman Old Style"/>
      <family val="1"/>
    </font>
    <font>
      <b/>
      <sz val="10"/>
      <name val="Times New Roman"/>
      <family val="1"/>
    </font>
    <font>
      <b/>
      <sz val="10"/>
      <name val="Book Antiqua"/>
      <family val="1"/>
    </font>
    <font>
      <sz val="8"/>
      <name val="Tahoma"/>
      <family val="2"/>
    </font>
    <font>
      <sz val="10"/>
      <color indexed="14"/>
      <name val="Arial"/>
      <family val="0"/>
    </font>
    <font>
      <b/>
      <sz val="10"/>
      <color indexed="14"/>
      <name val="Arial"/>
      <family val="2"/>
    </font>
    <font>
      <b/>
      <sz val="14"/>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double">
        <color indexed="10"/>
      </left>
      <right style="double">
        <color indexed="10"/>
      </right>
      <top style="double">
        <color indexed="10"/>
      </top>
      <bottom style="double">
        <color indexed="10"/>
      </bottom>
    </border>
    <border>
      <left>
        <color indexed="63"/>
      </left>
      <right>
        <color indexed="63"/>
      </right>
      <top style="double"/>
      <bottom>
        <color indexed="63"/>
      </bottom>
    </border>
    <border>
      <left>
        <color indexed="63"/>
      </left>
      <right style="thin"/>
      <top>
        <color indexed="63"/>
      </top>
      <bottom>
        <color indexed="63"/>
      </bottom>
    </border>
    <border>
      <left style="double">
        <color indexed="10"/>
      </left>
      <right>
        <color indexed="63"/>
      </right>
      <top style="double">
        <color indexed="10"/>
      </top>
      <bottom style="double">
        <color indexed="10"/>
      </bottom>
    </border>
    <border>
      <left>
        <color indexed="63"/>
      </left>
      <right style="double"/>
      <top>
        <color indexed="63"/>
      </top>
      <bottom>
        <color indexed="63"/>
      </bottom>
    </border>
    <border>
      <left>
        <color indexed="63"/>
      </left>
      <right style="thin"/>
      <top>
        <color indexed="63"/>
      </top>
      <bottom style="thin"/>
    </border>
    <border>
      <left style="double">
        <color indexed="10"/>
      </left>
      <right style="double">
        <color indexed="10"/>
      </right>
      <top>
        <color indexed="63"/>
      </top>
      <bottom>
        <color indexed="63"/>
      </bottom>
    </border>
    <border>
      <left>
        <color indexed="63"/>
      </left>
      <right style="double">
        <color indexed="10"/>
      </right>
      <top>
        <color indexed="63"/>
      </top>
      <bottom style="double">
        <color indexed="10"/>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color indexed="63"/>
      </bottom>
    </border>
    <border>
      <left>
        <color indexed="63"/>
      </left>
      <right>
        <color indexed="63"/>
      </right>
      <top style="double">
        <color indexed="10"/>
      </top>
      <bottom style="double">
        <color indexed="10"/>
      </bottom>
    </border>
    <border>
      <left style="double">
        <color indexed="10"/>
      </left>
      <right style="double">
        <color indexed="10"/>
      </right>
      <top>
        <color indexed="63"/>
      </top>
      <bottom style="double">
        <color indexed="10"/>
      </bottom>
    </border>
    <border>
      <left style="double">
        <color indexed="10"/>
      </left>
      <right style="double">
        <color indexed="10"/>
      </right>
      <top style="double">
        <color indexed="10"/>
      </top>
      <bottom>
        <color indexed="63"/>
      </bottom>
    </border>
    <border>
      <left>
        <color indexed="63"/>
      </left>
      <right>
        <color indexed="63"/>
      </right>
      <top>
        <color indexed="63"/>
      </top>
      <bottom style="double">
        <color indexed="10"/>
      </bottom>
    </border>
    <border>
      <left>
        <color indexed="63"/>
      </left>
      <right style="double">
        <color indexed="10"/>
      </right>
      <top style="double">
        <color indexed="10"/>
      </top>
      <bottom style="double">
        <color indexed="10"/>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color indexed="63"/>
      </right>
      <top>
        <color indexed="63"/>
      </top>
      <bottom>
        <color indexed="63"/>
      </bottom>
    </border>
    <border>
      <left>
        <color indexed="63"/>
      </left>
      <right style="hair"/>
      <top>
        <color indexed="63"/>
      </top>
      <bottom>
        <color indexed="63"/>
      </bottom>
    </border>
    <border>
      <left style="thin"/>
      <right style="medium"/>
      <top style="thin"/>
      <bottom style="thin"/>
    </border>
    <border>
      <left>
        <color indexed="63"/>
      </left>
      <right style="medium"/>
      <top style="thin"/>
      <bottom>
        <color indexed="63"/>
      </bottom>
    </border>
    <border>
      <left>
        <color indexed="63"/>
      </left>
      <right style="medium"/>
      <top>
        <color indexed="63"/>
      </top>
      <bottom style="thin"/>
    </border>
    <border>
      <left style="thin"/>
      <right style="hair"/>
      <top style="hair"/>
      <bottom style="hair"/>
    </border>
    <border>
      <left>
        <color indexed="63"/>
      </left>
      <right>
        <color indexed="63"/>
      </right>
      <top style="double">
        <color indexed="10"/>
      </top>
      <bottom>
        <color indexed="63"/>
      </bottom>
    </border>
    <border>
      <left style="thin"/>
      <right style="hair"/>
      <top style="hair"/>
      <bottom style="thin"/>
    </border>
    <border>
      <left style="thin"/>
      <right style="hair"/>
      <top>
        <color indexed="63"/>
      </top>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18"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366">
    <xf numFmtId="0" fontId="0" fillId="0" borderId="0" xfId="0" applyAlignment="1">
      <alignment/>
    </xf>
    <xf numFmtId="0" fontId="0" fillId="0" borderId="0" xfId="0" applyAlignment="1">
      <alignment/>
    </xf>
    <xf numFmtId="0" fontId="4" fillId="0" borderId="0" xfId="0" applyFont="1" applyAlignment="1">
      <alignment/>
    </xf>
    <xf numFmtId="0" fontId="7" fillId="0" borderId="0" xfId="0" applyFont="1" applyAlignment="1">
      <alignment horizontal="justify" vertical="top" wrapText="1"/>
    </xf>
    <xf numFmtId="0" fontId="7" fillId="0" borderId="0" xfId="0" applyFont="1" applyAlignment="1">
      <alignment/>
    </xf>
    <xf numFmtId="0" fontId="5" fillId="0" borderId="0" xfId="0" applyFont="1" applyAlignment="1">
      <alignment/>
    </xf>
    <xf numFmtId="0" fontId="6" fillId="0" borderId="0" xfId="0" applyFont="1" applyAlignment="1">
      <alignment/>
    </xf>
    <xf numFmtId="0" fontId="33" fillId="0" borderId="0" xfId="68" applyFont="1" applyAlignment="1">
      <alignment horizontal="center" vertical="center"/>
      <protection/>
    </xf>
    <xf numFmtId="0" fontId="33" fillId="0" borderId="0" xfId="68" applyFont="1">
      <alignment/>
      <protection/>
    </xf>
    <xf numFmtId="0" fontId="34" fillId="0" borderId="0" xfId="68" applyFont="1">
      <alignment/>
      <protection/>
    </xf>
    <xf numFmtId="188" fontId="33" fillId="0" borderId="0" xfId="68" applyNumberFormat="1" applyFont="1">
      <alignment/>
      <protection/>
    </xf>
    <xf numFmtId="0" fontId="33" fillId="0" borderId="10" xfId="68" applyFont="1" applyBorder="1" applyAlignment="1">
      <alignment vertical="center"/>
      <protection/>
    </xf>
    <xf numFmtId="0" fontId="33" fillId="0" borderId="11" xfId="68" applyFont="1" applyBorder="1" applyAlignment="1">
      <alignment vertical="center"/>
      <protection/>
    </xf>
    <xf numFmtId="49" fontId="33" fillId="0" borderId="11" xfId="68" applyNumberFormat="1" applyFont="1" applyBorder="1" applyAlignment="1">
      <alignment vertical="center"/>
      <protection/>
    </xf>
    <xf numFmtId="17" fontId="33" fillId="0" borderId="12" xfId="68" applyNumberFormat="1" applyFont="1" applyBorder="1" applyAlignment="1">
      <alignment vertical="center"/>
      <protection/>
    </xf>
    <xf numFmtId="1" fontId="33" fillId="0" borderId="13" xfId="68" applyNumberFormat="1" applyFont="1" applyBorder="1" applyAlignment="1">
      <alignment vertical="center"/>
      <protection/>
    </xf>
    <xf numFmtId="1" fontId="35" fillId="0" borderId="0" xfId="68" applyNumberFormat="1" applyFont="1" applyBorder="1" applyAlignment="1">
      <alignment vertical="center"/>
      <protection/>
    </xf>
    <xf numFmtId="0" fontId="33" fillId="0" borderId="14" xfId="68" applyFont="1" applyBorder="1" applyAlignment="1">
      <alignment horizontal="right" vertical="center"/>
      <protection/>
    </xf>
    <xf numFmtId="0" fontId="33" fillId="0" borderId="15" xfId="68" applyFont="1" applyBorder="1" applyAlignment="1">
      <alignment vertical="center"/>
      <protection/>
    </xf>
    <xf numFmtId="0" fontId="33" fillId="0" borderId="16" xfId="68" applyFont="1" applyBorder="1" applyAlignment="1">
      <alignment vertical="center"/>
      <protection/>
    </xf>
    <xf numFmtId="0" fontId="38" fillId="0" borderId="13" xfId="68" applyFont="1" applyBorder="1" applyAlignment="1">
      <alignment vertical="center"/>
      <protection/>
    </xf>
    <xf numFmtId="0" fontId="18" fillId="0" borderId="17" xfId="68" applyFont="1" applyBorder="1" applyAlignment="1">
      <alignment horizontal="center"/>
      <protection/>
    </xf>
    <xf numFmtId="0" fontId="38" fillId="0" borderId="18" xfId="68" applyFont="1" applyBorder="1" applyAlignment="1">
      <alignment horizontal="center"/>
      <protection/>
    </xf>
    <xf numFmtId="0" fontId="33" fillId="0" borderId="0" xfId="68" applyFont="1" applyBorder="1">
      <alignment/>
      <protection/>
    </xf>
    <xf numFmtId="0" fontId="33" fillId="0" borderId="19" xfId="68" applyFont="1" applyBorder="1" applyAlignment="1">
      <alignment horizontal="right" vertical="center"/>
      <protection/>
    </xf>
    <xf numFmtId="0" fontId="33" fillId="0" borderId="20" xfId="68" applyFont="1" applyBorder="1" applyAlignment="1">
      <alignment horizontal="right" vertical="center"/>
      <protection/>
    </xf>
    <xf numFmtId="0" fontId="33" fillId="0" borderId="21" xfId="68" applyFont="1" applyBorder="1" applyAlignment="1">
      <alignment horizontal="right" vertical="center"/>
      <protection/>
    </xf>
    <xf numFmtId="0" fontId="33" fillId="0" borderId="18" xfId="68" applyFont="1" applyBorder="1">
      <alignment/>
      <protection/>
    </xf>
    <xf numFmtId="0" fontId="33" fillId="0" borderId="0" xfId="68" applyFont="1" applyBorder="1" applyAlignment="1">
      <alignment vertical="center" shrinkToFit="1"/>
      <protection/>
    </xf>
    <xf numFmtId="0" fontId="33" fillId="0" borderId="0" xfId="68" applyFont="1" applyAlignment="1">
      <alignment horizontal="right" vertical="center"/>
      <protection/>
    </xf>
    <xf numFmtId="40" fontId="33" fillId="0" borderId="0" xfId="68" applyNumberFormat="1" applyFont="1" applyAlignment="1">
      <alignment vertical="center"/>
      <protection/>
    </xf>
    <xf numFmtId="49" fontId="33" fillId="0" borderId="0" xfId="68" applyNumberFormat="1" applyFont="1" applyAlignment="1">
      <alignment vertical="center"/>
      <protection/>
    </xf>
    <xf numFmtId="0" fontId="33" fillId="0" borderId="0" xfId="68" applyFont="1" applyAlignment="1">
      <alignment horizontal="left" vertical="center"/>
      <protection/>
    </xf>
    <xf numFmtId="0" fontId="33" fillId="0" borderId="0" xfId="68" applyFont="1" applyFill="1" applyBorder="1">
      <alignment/>
      <protection/>
    </xf>
    <xf numFmtId="0" fontId="33" fillId="0" borderId="22" xfId="68" applyFont="1" applyBorder="1">
      <alignment/>
      <protection/>
    </xf>
    <xf numFmtId="0" fontId="33" fillId="0" borderId="23" xfId="68" applyFont="1" applyBorder="1">
      <alignment/>
      <protection/>
    </xf>
    <xf numFmtId="0" fontId="35" fillId="0" borderId="0" xfId="68" applyFont="1">
      <alignment/>
      <protection/>
    </xf>
    <xf numFmtId="0" fontId="38" fillId="0" borderId="13" xfId="68" applyFont="1" applyBorder="1" applyAlignment="1">
      <alignment horizontal="center"/>
      <protection/>
    </xf>
    <xf numFmtId="0" fontId="18" fillId="0" borderId="18" xfId="68" applyFont="1" applyBorder="1">
      <alignment/>
      <protection/>
    </xf>
    <xf numFmtId="0" fontId="33" fillId="0" borderId="24" xfId="68" applyFont="1" applyBorder="1">
      <alignment/>
      <protection/>
    </xf>
    <xf numFmtId="2" fontId="33" fillId="0" borderId="18" xfId="68" applyNumberFormat="1" applyFont="1" applyBorder="1">
      <alignment/>
      <protection/>
    </xf>
    <xf numFmtId="0" fontId="33" fillId="0" borderId="11" xfId="68" applyFont="1" applyBorder="1">
      <alignment/>
      <protection/>
    </xf>
    <xf numFmtId="0" fontId="41" fillId="0" borderId="13" xfId="68" applyFont="1" applyBorder="1" applyAlignment="1">
      <alignment horizontal="center"/>
      <protection/>
    </xf>
    <xf numFmtId="0" fontId="42" fillId="0" borderId="0" xfId="68" applyFont="1">
      <alignment/>
      <protection/>
    </xf>
    <xf numFmtId="2" fontId="33" fillId="0" borderId="0" xfId="68" applyNumberFormat="1" applyFont="1" applyBorder="1">
      <alignment/>
      <protection/>
    </xf>
    <xf numFmtId="0" fontId="37" fillId="0" borderId="0" xfId="68" applyFont="1">
      <alignment/>
      <protection/>
    </xf>
    <xf numFmtId="2" fontId="33" fillId="0" borderId="11" xfId="68" applyNumberFormat="1" applyFont="1" applyBorder="1">
      <alignment/>
      <protection/>
    </xf>
    <xf numFmtId="0" fontId="38" fillId="0" borderId="13" xfId="68" applyFont="1" applyBorder="1" applyAlignment="1">
      <alignment horizontal="center" vertical="center"/>
      <protection/>
    </xf>
    <xf numFmtId="0" fontId="44" fillId="0" borderId="0" xfId="68" applyFont="1">
      <alignment/>
      <protection/>
    </xf>
    <xf numFmtId="0" fontId="38" fillId="0" borderId="0" xfId="68" applyFont="1">
      <alignment/>
      <protection/>
    </xf>
    <xf numFmtId="0" fontId="33" fillId="0" borderId="0" xfId="68" applyFont="1" applyAlignment="1">
      <alignment/>
      <protection/>
    </xf>
    <xf numFmtId="0" fontId="33" fillId="0" borderId="0" xfId="68" applyFont="1" applyBorder="1" applyAlignment="1">
      <alignment vertical="center" readingOrder="1"/>
      <protection/>
    </xf>
    <xf numFmtId="0" fontId="33" fillId="0" borderId="0" xfId="68" applyFont="1" applyAlignment="1">
      <alignment horizontal="left"/>
      <protection/>
    </xf>
    <xf numFmtId="0" fontId="42" fillId="0" borderId="0" xfId="68" applyFont="1" applyAlignment="1">
      <alignment vertical="top" wrapText="1"/>
      <protection/>
    </xf>
    <xf numFmtId="0" fontId="40" fillId="0" borderId="13" xfId="68" applyFont="1" applyBorder="1" applyAlignment="1">
      <alignment horizontal="center"/>
      <protection/>
    </xf>
    <xf numFmtId="0" fontId="44" fillId="0" borderId="0" xfId="68" applyFont="1" applyBorder="1">
      <alignment/>
      <protection/>
    </xf>
    <xf numFmtId="0" fontId="44" fillId="0" borderId="11" xfId="68" applyFont="1" applyBorder="1" applyAlignment="1">
      <alignment/>
      <protection/>
    </xf>
    <xf numFmtId="0" fontId="38" fillId="0" borderId="0" xfId="68" applyFont="1" applyBorder="1">
      <alignment/>
      <protection/>
    </xf>
    <xf numFmtId="0" fontId="38" fillId="0" borderId="10" xfId="68" applyFont="1" applyBorder="1" applyAlignment="1">
      <alignment horizontal="center"/>
      <protection/>
    </xf>
    <xf numFmtId="0" fontId="38" fillId="0" borderId="24" xfId="68" applyFont="1" applyBorder="1" applyAlignment="1">
      <alignment horizontal="center"/>
      <protection/>
    </xf>
    <xf numFmtId="0" fontId="33" fillId="0" borderId="0" xfId="68" applyFont="1" applyBorder="1" applyAlignment="1">
      <alignment horizontal="right" vertical="center"/>
      <protection/>
    </xf>
    <xf numFmtId="0" fontId="33" fillId="0" borderId="0" xfId="68" applyFont="1" applyAlignment="1">
      <alignment horizontal="centerContinuous" vertical="center"/>
      <protection/>
    </xf>
    <xf numFmtId="2" fontId="33" fillId="0" borderId="11" xfId="68" applyNumberFormat="1" applyFont="1" applyBorder="1" applyAlignment="1">
      <alignment/>
      <protection/>
    </xf>
    <xf numFmtId="0" fontId="33" fillId="0" borderId="0" xfId="68" applyFont="1" applyBorder="1" applyAlignment="1">
      <alignment horizontal="center" vertical="center"/>
      <protection/>
    </xf>
    <xf numFmtId="2" fontId="33" fillId="0" borderId="0" xfId="68" applyNumberFormat="1" applyFont="1">
      <alignment/>
      <protection/>
    </xf>
    <xf numFmtId="0" fontId="33" fillId="0" borderId="24" xfId="68" applyFont="1" applyBorder="1" applyAlignment="1">
      <alignment horizontal="center" vertical="center"/>
      <protection/>
    </xf>
    <xf numFmtId="0" fontId="38" fillId="0" borderId="0" xfId="68" applyFont="1" applyAlignment="1">
      <alignment/>
      <protection/>
    </xf>
    <xf numFmtId="0" fontId="33" fillId="0" borderId="25" xfId="68" applyFont="1" applyBorder="1">
      <alignment/>
      <protection/>
    </xf>
    <xf numFmtId="0" fontId="33" fillId="0" borderId="0" xfId="68" applyFont="1" applyBorder="1" applyAlignment="1">
      <alignment horizontal="center" vertical="center" wrapText="1"/>
      <protection/>
    </xf>
    <xf numFmtId="0" fontId="33" fillId="0" borderId="0" xfId="68" applyFont="1" applyAlignment="1">
      <alignment horizontal="center" vertical="center" wrapText="1"/>
      <protection/>
    </xf>
    <xf numFmtId="0" fontId="18" fillId="0" borderId="0" xfId="68" applyFont="1" applyFill="1" applyBorder="1">
      <alignment/>
      <protection/>
    </xf>
    <xf numFmtId="0" fontId="18" fillId="0" borderId="0" xfId="68" applyFont="1">
      <alignment/>
      <protection/>
    </xf>
    <xf numFmtId="0" fontId="33" fillId="0" borderId="0" xfId="68" applyFont="1" applyBorder="1" applyAlignment="1">
      <alignment horizontal="center" vertical="center" textRotation="90" wrapText="1"/>
      <protection/>
    </xf>
    <xf numFmtId="0" fontId="43" fillId="0" borderId="0" xfId="68" applyFont="1">
      <alignment/>
      <protection/>
    </xf>
    <xf numFmtId="0" fontId="40" fillId="0" borderId="0" xfId="68" applyFont="1" applyBorder="1" applyAlignment="1">
      <alignment horizontal="center"/>
      <protection/>
    </xf>
    <xf numFmtId="0" fontId="18" fillId="0" borderId="0" xfId="68" applyFont="1" applyAlignment="1">
      <alignment/>
      <protection/>
    </xf>
    <xf numFmtId="0" fontId="33" fillId="0" borderId="0" xfId="68" applyFont="1" applyBorder="1" applyAlignment="1">
      <alignment horizontal="center"/>
      <protection/>
    </xf>
    <xf numFmtId="0" fontId="18" fillId="0" borderId="0" xfId="68" applyFont="1" applyAlignment="1">
      <alignment horizontal="left" vertical="center" indent="4"/>
      <protection/>
    </xf>
    <xf numFmtId="0" fontId="18" fillId="0" borderId="0" xfId="68" applyFont="1" applyAlignment="1">
      <alignment vertical="center"/>
      <protection/>
    </xf>
    <xf numFmtId="0" fontId="0" fillId="0" borderId="0" xfId="0" applyAlignment="1">
      <alignment horizontal="center"/>
    </xf>
    <xf numFmtId="0" fontId="9" fillId="0" borderId="0" xfId="0" applyFont="1"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18" fillId="0" borderId="23"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8" xfId="0" applyFont="1" applyBorder="1" applyAlignment="1">
      <alignment horizontal="center" vertical="center" wrapText="1"/>
    </xf>
    <xf numFmtId="0" fontId="46"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0" xfId="0" applyFont="1" applyBorder="1" applyAlignment="1">
      <alignment horizontal="center" vertical="center" wrapText="1"/>
    </xf>
    <xf numFmtId="2" fontId="34" fillId="0" borderId="18" xfId="68" applyNumberFormat="1" applyFont="1" applyBorder="1" applyAlignment="1">
      <alignment horizontal="right" vertical="center"/>
      <protection/>
    </xf>
    <xf numFmtId="0" fontId="38" fillId="0" borderId="24" xfId="68" applyFont="1" applyBorder="1" applyAlignment="1">
      <alignment horizontal="right" vertical="center"/>
      <protection/>
    </xf>
    <xf numFmtId="0" fontId="38" fillId="0" borderId="0" xfId="68" applyFont="1" applyAlignment="1">
      <alignment horizontal="right" vertical="center"/>
      <protection/>
    </xf>
    <xf numFmtId="0" fontId="0" fillId="20" borderId="0" xfId="69" applyFill="1" applyAlignment="1" applyProtection="1">
      <alignment horizontal="center" vertical="center"/>
      <protection hidden="1"/>
    </xf>
    <xf numFmtId="0" fontId="0" fillId="20" borderId="0" xfId="69" applyFont="1" applyFill="1" applyBorder="1" applyAlignment="1" applyProtection="1">
      <alignment horizontal="center" vertical="center"/>
      <protection hidden="1"/>
    </xf>
    <xf numFmtId="0" fontId="49" fillId="20" borderId="0" xfId="69" applyFont="1" applyFill="1" applyAlignment="1" applyProtection="1">
      <alignment horizontal="left" vertical="center"/>
      <protection hidden="1"/>
    </xf>
    <xf numFmtId="0" fontId="0" fillId="20" borderId="0" xfId="69" applyFill="1" applyBorder="1" applyAlignment="1" applyProtection="1">
      <alignment horizontal="center" vertical="center"/>
      <protection hidden="1"/>
    </xf>
    <xf numFmtId="0" fontId="3" fillId="20" borderId="27" xfId="69" applyFont="1" applyFill="1" applyBorder="1" applyAlignment="1" applyProtection="1">
      <alignment horizontal="center" vertical="center"/>
      <protection hidden="1"/>
    </xf>
    <xf numFmtId="2" fontId="3" fillId="24" borderId="27" xfId="69" applyNumberFormat="1" applyFont="1" applyFill="1" applyBorder="1" applyAlignment="1" applyProtection="1">
      <alignment horizontal="center" vertical="center"/>
      <protection/>
    </xf>
    <xf numFmtId="0" fontId="3" fillId="22" borderId="27" xfId="69" applyFont="1" applyFill="1" applyBorder="1" applyAlignment="1" applyProtection="1">
      <alignment horizontal="left" vertical="center"/>
      <protection/>
    </xf>
    <xf numFmtId="0" fontId="0" fillId="20" borderId="24" xfId="69" applyFill="1" applyBorder="1" applyAlignment="1" applyProtection="1">
      <alignment horizontal="center" vertical="center"/>
      <protection hidden="1"/>
    </xf>
    <xf numFmtId="0" fontId="3" fillId="20" borderId="0" xfId="69" applyFont="1" applyFill="1" applyBorder="1" applyAlignment="1" applyProtection="1">
      <alignment horizontal="left" vertical="center"/>
      <protection hidden="1"/>
    </xf>
    <xf numFmtId="0" fontId="3" fillId="24" borderId="27" xfId="69" applyFont="1" applyFill="1" applyBorder="1" applyAlignment="1" applyProtection="1">
      <alignment horizontal="center" vertical="center"/>
      <protection/>
    </xf>
    <xf numFmtId="0" fontId="0" fillId="25" borderId="28" xfId="0" applyFill="1" applyBorder="1" applyAlignment="1">
      <alignment/>
    </xf>
    <xf numFmtId="0" fontId="0" fillId="0" borderId="0" xfId="0" applyBorder="1" applyAlignment="1">
      <alignment/>
    </xf>
    <xf numFmtId="0" fontId="0" fillId="0" borderId="0" xfId="0" applyBorder="1" applyAlignment="1">
      <alignment/>
    </xf>
    <xf numFmtId="0" fontId="7" fillId="0" borderId="0" xfId="0" applyFont="1" applyAlignment="1">
      <alignment vertical="top" wrapText="1"/>
    </xf>
    <xf numFmtId="0" fontId="7" fillId="0" borderId="0" xfId="0" applyFont="1" applyAlignment="1">
      <alignment/>
    </xf>
    <xf numFmtId="0" fontId="46" fillId="0" borderId="29" xfId="0" applyFont="1" applyBorder="1" applyAlignment="1">
      <alignment horizontal="center" vertical="center" wrapText="1"/>
    </xf>
    <xf numFmtId="0" fontId="3" fillId="4" borderId="27" xfId="0" applyFont="1" applyFill="1" applyBorder="1" applyAlignment="1">
      <alignment horizontal="left" vertical="center" wrapText="1"/>
    </xf>
    <xf numFmtId="0" fontId="3" fillId="4" borderId="27" xfId="0" applyFont="1" applyFill="1" applyBorder="1" applyAlignment="1">
      <alignment/>
    </xf>
    <xf numFmtId="0" fontId="3" fillId="4" borderId="27" xfId="0" applyFont="1" applyFill="1" applyBorder="1" applyAlignment="1">
      <alignment vertical="center"/>
    </xf>
    <xf numFmtId="0" fontId="0" fillId="4" borderId="30" xfId="0" applyFill="1" applyBorder="1" applyAlignment="1">
      <alignment/>
    </xf>
    <xf numFmtId="0" fontId="11" fillId="0" borderId="0" xfId="0" applyFont="1" applyAlignment="1">
      <alignment horizontal="center" vertical="center" wrapText="1"/>
    </xf>
    <xf numFmtId="0" fontId="6" fillId="0" borderId="0" xfId="0" applyFont="1" applyAlignment="1">
      <alignment/>
    </xf>
    <xf numFmtId="0" fontId="0" fillId="7" borderId="0" xfId="0" applyFill="1" applyBorder="1" applyAlignment="1">
      <alignment/>
    </xf>
    <xf numFmtId="0" fontId="0" fillId="7" borderId="31" xfId="0" applyFill="1" applyBorder="1" applyAlignment="1">
      <alignment/>
    </xf>
    <xf numFmtId="0" fontId="0" fillId="7" borderId="0" xfId="0" applyFill="1" applyBorder="1" applyAlignment="1">
      <alignment/>
    </xf>
    <xf numFmtId="0" fontId="8" fillId="0" borderId="0" xfId="0" applyFont="1" applyBorder="1" applyAlignment="1">
      <alignment/>
    </xf>
    <xf numFmtId="0" fontId="0" fillId="0" borderId="20" xfId="0" applyBorder="1" applyAlignment="1">
      <alignment horizontal="center" vertical="center" wrapText="1"/>
    </xf>
    <xf numFmtId="0" fontId="8" fillId="0" borderId="0" xfId="0" applyFont="1" applyAlignment="1">
      <alignment horizontal="justify" vertical="top" wrapText="1"/>
    </xf>
    <xf numFmtId="0" fontId="6" fillId="0" borderId="0" xfId="0" applyFont="1" applyAlignment="1">
      <alignment horizontal="center" vertical="center"/>
    </xf>
    <xf numFmtId="0" fontId="45" fillId="0" borderId="0" xfId="0" applyFont="1" applyAlignment="1">
      <alignment horizontal="center" vertical="top" wrapText="1"/>
    </xf>
    <xf numFmtId="0" fontId="8" fillId="0" borderId="0" xfId="0" applyFont="1" applyAlignment="1">
      <alignment horizontal="left" vertical="center" wrapText="1"/>
    </xf>
    <xf numFmtId="0" fontId="0" fillId="7" borderId="0" xfId="0" applyFill="1" applyAlignment="1">
      <alignment/>
    </xf>
    <xf numFmtId="0" fontId="0" fillId="7" borderId="0" xfId="0" applyFill="1" applyAlignment="1">
      <alignment horizontal="left"/>
    </xf>
    <xf numFmtId="0" fontId="47" fillId="7" borderId="0" xfId="0" applyFont="1" applyFill="1" applyAlignment="1">
      <alignment horizontal="left"/>
    </xf>
    <xf numFmtId="0" fontId="61" fillId="7" borderId="0" xfId="0" applyFont="1" applyFill="1" applyAlignment="1">
      <alignment/>
    </xf>
    <xf numFmtId="0" fontId="2" fillId="0" borderId="27" xfId="0" applyFont="1" applyBorder="1" applyAlignment="1" applyProtection="1">
      <alignment vertical="center"/>
      <protection locked="0"/>
    </xf>
    <xf numFmtId="0" fontId="46" fillId="0" borderId="32" xfId="0" applyFont="1" applyBorder="1" applyAlignment="1">
      <alignment horizontal="center" vertical="center" wrapText="1"/>
    </xf>
    <xf numFmtId="0" fontId="8" fillId="0" borderId="0" xfId="0" applyFont="1" applyAlignment="1">
      <alignment horizontal="justify" vertical="center" wrapText="1"/>
    </xf>
    <xf numFmtId="0" fontId="4" fillId="7" borderId="27" xfId="0" applyFont="1" applyFill="1" applyBorder="1" applyAlignment="1">
      <alignment vertical="top" wrapText="1"/>
    </xf>
    <xf numFmtId="0" fontId="3" fillId="4" borderId="33" xfId="0" applyFont="1" applyFill="1" applyBorder="1" applyAlignment="1">
      <alignment vertical="center"/>
    </xf>
    <xf numFmtId="0" fontId="3" fillId="7" borderId="0" xfId="0" applyFont="1" applyFill="1" applyBorder="1" applyAlignment="1">
      <alignment vertical="top" wrapText="1"/>
    </xf>
    <xf numFmtId="0" fontId="55" fillId="0" borderId="27" xfId="0" applyFont="1" applyBorder="1" applyAlignment="1" applyProtection="1">
      <alignment horizontal="center"/>
      <protection locked="0"/>
    </xf>
    <xf numFmtId="0" fontId="0" fillId="7" borderId="34" xfId="0" applyFill="1" applyBorder="1" applyAlignment="1">
      <alignment vertical="center"/>
    </xf>
    <xf numFmtId="0" fontId="55" fillId="0" borderId="27" xfId="0" applyFont="1" applyFill="1" applyBorder="1" applyAlignment="1" applyProtection="1">
      <alignment horizontal="center" vertical="center"/>
      <protection locked="0"/>
    </xf>
    <xf numFmtId="174" fontId="3" fillId="0" borderId="30" xfId="0" applyNumberFormat="1" applyFont="1" applyBorder="1" applyAlignment="1" applyProtection="1">
      <alignment horizontal="center" vertical="center"/>
      <protection locked="0"/>
    </xf>
    <xf numFmtId="0" fontId="6" fillId="0" borderId="0" xfId="0" applyFont="1" applyAlignment="1">
      <alignment/>
    </xf>
    <xf numFmtId="0" fontId="63" fillId="0" borderId="0" xfId="0" applyFont="1" applyAlignment="1">
      <alignment/>
    </xf>
    <xf numFmtId="0" fontId="0" fillId="0" borderId="15" xfId="0" applyBorder="1" applyAlignment="1">
      <alignment/>
    </xf>
    <xf numFmtId="0" fontId="3" fillId="0" borderId="27" xfId="0" applyFont="1" applyBorder="1" applyAlignment="1" applyProtection="1">
      <alignment horizontal="center" vertical="center"/>
      <protection locked="0"/>
    </xf>
    <xf numFmtId="0" fontId="6" fillId="4" borderId="27" xfId="0" applyFont="1" applyFill="1" applyBorder="1" applyAlignment="1" applyProtection="1">
      <alignment horizontal="left" vertical="center"/>
      <protection/>
    </xf>
    <xf numFmtId="1" fontId="33" fillId="0" borderId="10" xfId="68" applyNumberFormat="1" applyFont="1" applyBorder="1" applyAlignment="1">
      <alignment horizontal="center" vertical="center"/>
      <protection/>
    </xf>
    <xf numFmtId="0" fontId="9" fillId="0" borderId="0" xfId="0" applyFont="1" applyBorder="1" applyAlignment="1">
      <alignment horizontal="center" vertical="center"/>
    </xf>
    <xf numFmtId="0" fontId="0" fillId="0" borderId="16" xfId="0"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0" fillId="0" borderId="17" xfId="0" applyBorder="1" applyAlignment="1">
      <alignment horizontal="center" vertical="center" wrapText="1"/>
    </xf>
    <xf numFmtId="0" fontId="0" fillId="0" borderId="38" xfId="0" applyBorder="1" applyAlignment="1">
      <alignment horizontal="center" vertical="center" wrapText="1"/>
    </xf>
    <xf numFmtId="0" fontId="9" fillId="0" borderId="0" xfId="0" applyFont="1" applyBorder="1" applyAlignment="1">
      <alignment vertical="center"/>
    </xf>
    <xf numFmtId="0" fontId="47" fillId="0" borderId="0" xfId="0" applyFont="1" applyBorder="1" applyAlignment="1">
      <alignment vertical="center" wrapText="1"/>
    </xf>
    <xf numFmtId="0" fontId="46"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0" fillId="0" borderId="17" xfId="0" applyBorder="1" applyAlignment="1">
      <alignment vertical="center" wrapText="1"/>
    </xf>
    <xf numFmtId="0" fontId="0" fillId="0" borderId="0" xfId="0" applyBorder="1" applyAlignment="1">
      <alignment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41" fillId="0" borderId="0" xfId="0" applyFont="1" applyBorder="1" applyAlignment="1">
      <alignment horizontal="justify" vertical="top" wrapText="1"/>
    </xf>
    <xf numFmtId="0" fontId="41" fillId="0" borderId="38" xfId="0" applyFont="1" applyBorder="1" applyAlignment="1">
      <alignment horizontal="justify" vertical="top" wrapText="1"/>
    </xf>
    <xf numFmtId="0" fontId="0" fillId="7" borderId="30" xfId="0" applyFill="1" applyBorder="1" applyAlignment="1">
      <alignment/>
    </xf>
    <xf numFmtId="0" fontId="0" fillId="7" borderId="39" xfId="0" applyFill="1" applyBorder="1" applyAlignment="1">
      <alignment/>
    </xf>
    <xf numFmtId="0" fontId="3" fillId="7" borderId="27" xfId="0" applyFont="1" applyFill="1" applyBorder="1" applyAlignment="1">
      <alignment horizontal="center" vertical="center"/>
    </xf>
    <xf numFmtId="0" fontId="3" fillId="7" borderId="27" xfId="0" applyFont="1" applyFill="1" applyBorder="1" applyAlignment="1" applyProtection="1">
      <alignment horizontal="center" vertical="center"/>
      <protection locked="0"/>
    </xf>
    <xf numFmtId="0" fontId="68" fillId="0" borderId="27" xfId="0" applyFont="1" applyFill="1" applyBorder="1" applyAlignment="1" applyProtection="1">
      <alignment horizontal="center" vertical="center" wrapText="1"/>
      <protection locked="0"/>
    </xf>
    <xf numFmtId="0" fontId="68" fillId="0" borderId="40" xfId="0" applyFont="1" applyFill="1" applyBorder="1" applyAlignment="1" applyProtection="1">
      <alignment horizontal="center" vertical="center" wrapText="1"/>
      <protection locked="0"/>
    </xf>
    <xf numFmtId="0" fontId="63" fillId="4" borderId="27" xfId="0" applyFont="1" applyFill="1" applyBorder="1" applyAlignment="1">
      <alignment horizontal="left" vertical="center" wrapText="1"/>
    </xf>
    <xf numFmtId="14" fontId="6" fillId="0" borderId="0" xfId="0" applyNumberFormat="1" applyFont="1" applyAlignment="1">
      <alignment/>
    </xf>
    <xf numFmtId="0" fontId="67" fillId="7" borderId="41" xfId="0" applyFont="1" applyFill="1" applyBorder="1" applyAlignment="1">
      <alignment horizontal="center" vertical="center" wrapText="1"/>
    </xf>
    <xf numFmtId="0" fontId="67" fillId="7" borderId="33" xfId="0" applyFont="1" applyFill="1" applyBorder="1" applyAlignment="1">
      <alignment horizontal="center" vertical="center" wrapText="1"/>
    </xf>
    <xf numFmtId="0" fontId="67" fillId="7" borderId="40" xfId="0" applyFont="1" applyFill="1" applyBorder="1" applyAlignment="1">
      <alignment horizontal="center" vertical="center" wrapText="1"/>
    </xf>
    <xf numFmtId="0" fontId="3" fillId="0" borderId="30" xfId="0" applyFont="1" applyFill="1" applyBorder="1" applyAlignment="1" applyProtection="1">
      <alignment horizontal="center" vertical="center"/>
      <protection locked="0"/>
    </xf>
    <xf numFmtId="0" fontId="3" fillId="0" borderId="42" xfId="0" applyFont="1" applyBorder="1" applyAlignment="1" applyProtection="1">
      <alignment horizontal="left" vertical="center" wrapText="1"/>
      <protection locked="0"/>
    </xf>
    <xf numFmtId="0" fontId="2" fillId="0" borderId="43" xfId="0" applyFont="1" applyBorder="1" applyAlignment="1" applyProtection="1">
      <alignment horizontal="center" vertical="center"/>
      <protection locked="0"/>
    </xf>
    <xf numFmtId="0" fontId="2" fillId="0" borderId="30"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2" fillId="0" borderId="39" xfId="0" applyFont="1" applyBorder="1" applyAlignment="1" applyProtection="1">
      <alignment horizontal="left" vertical="center"/>
      <protection locked="0"/>
    </xf>
    <xf numFmtId="0" fontId="2" fillId="0" borderId="43" xfId="0" applyFont="1" applyBorder="1" applyAlignment="1" applyProtection="1">
      <alignment horizontal="left" vertical="center"/>
      <protection locked="0"/>
    </xf>
    <xf numFmtId="14" fontId="2" fillId="0" borderId="30" xfId="0" applyNumberFormat="1" applyFont="1" applyBorder="1" applyAlignment="1" applyProtection="1">
      <alignment horizontal="center" vertical="center"/>
      <protection locked="0"/>
    </xf>
    <xf numFmtId="0" fontId="0" fillId="20" borderId="0" xfId="0" applyFill="1" applyAlignment="1">
      <alignment/>
    </xf>
    <xf numFmtId="0" fontId="66" fillId="20" borderId="0" xfId="0" applyFont="1" applyFill="1" applyAlignment="1">
      <alignment/>
    </xf>
    <xf numFmtId="0" fontId="60" fillId="25" borderId="44" xfId="53" applyFont="1" applyFill="1" applyBorder="1" applyAlignment="1" applyProtection="1">
      <alignment horizontal="center"/>
      <protection/>
    </xf>
    <xf numFmtId="0" fontId="59" fillId="25" borderId="45" xfId="0" applyFont="1" applyFill="1" applyBorder="1" applyAlignment="1">
      <alignment horizontal="center"/>
    </xf>
    <xf numFmtId="0" fontId="59" fillId="25" borderId="46" xfId="0" applyFont="1" applyFill="1" applyBorder="1" applyAlignment="1">
      <alignment horizontal="center"/>
    </xf>
    <xf numFmtId="0" fontId="59" fillId="25" borderId="44" xfId="0" applyFont="1" applyFill="1" applyBorder="1" applyAlignment="1">
      <alignment horizontal="center"/>
    </xf>
    <xf numFmtId="0" fontId="2" fillId="0" borderId="30" xfId="0" applyFont="1" applyBorder="1" applyAlignment="1" applyProtection="1">
      <alignment horizontal="left" vertical="center"/>
      <protection locked="0"/>
    </xf>
    <xf numFmtId="0" fontId="3" fillId="0" borderId="43" xfId="0" applyFont="1" applyFill="1" applyBorder="1" applyAlignment="1" applyProtection="1">
      <alignment horizontal="center" vertical="center"/>
      <protection locked="0"/>
    </xf>
    <xf numFmtId="0" fontId="0" fillId="0" borderId="0" xfId="0" applyAlignment="1">
      <alignment horizontal="center"/>
    </xf>
    <xf numFmtId="0" fontId="7" fillId="0" borderId="0" xfId="0" applyFont="1" applyAlignment="1">
      <alignment horizontal="justify" vertical="top" wrapText="1"/>
    </xf>
    <xf numFmtId="0" fontId="45" fillId="0" borderId="0" xfId="0" applyFont="1" applyAlignment="1">
      <alignment horizontal="center" vertical="top" wrapText="1"/>
    </xf>
    <xf numFmtId="0" fontId="10" fillId="0" borderId="0" xfId="0" applyFont="1" applyAlignment="1">
      <alignment horizontal="left"/>
    </xf>
    <xf numFmtId="0" fontId="6" fillId="0" borderId="0" xfId="0" applyFont="1" applyAlignment="1">
      <alignment horizontal="left"/>
    </xf>
    <xf numFmtId="0" fontId="11" fillId="0" borderId="0" xfId="0" applyFont="1" applyAlignment="1">
      <alignment horizontal="center" vertical="center" wrapText="1"/>
    </xf>
    <xf numFmtId="14" fontId="6" fillId="0" borderId="0" xfId="0" applyNumberFormat="1" applyFont="1" applyAlignment="1">
      <alignment horizontal="left"/>
    </xf>
    <xf numFmtId="0" fontId="6" fillId="0" borderId="0" xfId="0" applyNumberFormat="1" applyFont="1" applyAlignment="1">
      <alignment horizontal="left"/>
    </xf>
    <xf numFmtId="14" fontId="7"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left"/>
    </xf>
    <xf numFmtId="0" fontId="58" fillId="0" borderId="0" xfId="0" applyFont="1" applyAlignment="1">
      <alignment horizontal="left"/>
    </xf>
    <xf numFmtId="0" fontId="8" fillId="0" borderId="0" xfId="0" applyFont="1" applyAlignment="1">
      <alignment horizontal="center" wrapText="1"/>
    </xf>
    <xf numFmtId="0" fontId="8" fillId="0" borderId="0" xfId="0" applyFont="1" applyAlignment="1">
      <alignment horizontal="center" vertical="center"/>
    </xf>
    <xf numFmtId="0" fontId="6" fillId="0" borderId="0" xfId="0" applyFont="1" applyAlignment="1">
      <alignment horizontal="center" wrapText="1"/>
    </xf>
    <xf numFmtId="0" fontId="8" fillId="0" borderId="15" xfId="0" applyFont="1" applyBorder="1" applyAlignment="1">
      <alignment horizontal="justify" vertical="center" wrapText="1"/>
    </xf>
    <xf numFmtId="0" fontId="8" fillId="0" borderId="16"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38"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0" xfId="0" applyFont="1" applyBorder="1" applyAlignment="1">
      <alignment horizontal="justify" vertical="top" wrapText="1"/>
    </xf>
    <xf numFmtId="0" fontId="8" fillId="0" borderId="20" xfId="0" applyFont="1" applyBorder="1" applyAlignment="1">
      <alignment horizontal="justify" vertical="top" wrapText="1"/>
    </xf>
    <xf numFmtId="0" fontId="47" fillId="0" borderId="0" xfId="0" applyFont="1" applyAlignment="1">
      <alignment horizontal="left" wrapText="1"/>
    </xf>
    <xf numFmtId="0" fontId="12" fillId="0" borderId="0" xfId="0" applyFont="1" applyAlignment="1">
      <alignment horizont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33" fillId="0" borderId="10" xfId="68" applyFont="1" applyBorder="1" applyAlignment="1">
      <alignment horizontal="center" vertical="center"/>
      <protection/>
    </xf>
    <xf numFmtId="0" fontId="33" fillId="0" borderId="11" xfId="68" applyFont="1" applyBorder="1" applyAlignment="1">
      <alignment horizontal="center" vertical="center"/>
      <protection/>
    </xf>
    <xf numFmtId="2" fontId="34" fillId="0" borderId="18" xfId="68" applyNumberFormat="1" applyFont="1" applyBorder="1" applyAlignment="1">
      <alignment horizontal="right" vertical="center"/>
      <protection/>
    </xf>
    <xf numFmtId="2" fontId="40" fillId="0" borderId="22" xfId="68" applyNumberFormat="1" applyFont="1" applyBorder="1" applyAlignment="1">
      <alignment horizontal="left" vertical="center" wrapText="1"/>
      <protection/>
    </xf>
    <xf numFmtId="2" fontId="40" fillId="0" borderId="23" xfId="68" applyNumberFormat="1" applyFont="1" applyBorder="1" applyAlignment="1">
      <alignment horizontal="left" vertical="center" wrapText="1"/>
      <protection/>
    </xf>
    <xf numFmtId="2" fontId="40" fillId="0" borderId="26" xfId="68" applyNumberFormat="1" applyFont="1" applyBorder="1" applyAlignment="1">
      <alignment horizontal="left" vertical="center" wrapText="1"/>
      <protection/>
    </xf>
    <xf numFmtId="2" fontId="40" fillId="0" borderId="25" xfId="68" applyNumberFormat="1" applyFont="1" applyBorder="1" applyAlignment="1">
      <alignment horizontal="left" vertical="center" wrapText="1"/>
      <protection/>
    </xf>
    <xf numFmtId="2" fontId="40" fillId="0" borderId="18" xfId="68" applyNumberFormat="1" applyFont="1" applyBorder="1" applyAlignment="1">
      <alignment horizontal="left" vertical="center" wrapText="1"/>
      <protection/>
    </xf>
    <xf numFmtId="2" fontId="40" fillId="0" borderId="32" xfId="68" applyNumberFormat="1" applyFont="1" applyBorder="1" applyAlignment="1">
      <alignment horizontal="left" vertical="center" wrapText="1"/>
      <protection/>
    </xf>
    <xf numFmtId="0" fontId="38" fillId="0" borderId="24" xfId="68" applyFont="1" applyBorder="1" applyAlignment="1">
      <alignment horizontal="right" vertical="center"/>
      <protection/>
    </xf>
    <xf numFmtId="0" fontId="38" fillId="0" borderId="0" xfId="68" applyFont="1" applyAlignment="1">
      <alignment horizontal="right" vertical="center"/>
      <protection/>
    </xf>
    <xf numFmtId="0" fontId="40" fillId="0" borderId="0" xfId="68" applyFont="1" applyBorder="1" applyAlignment="1">
      <alignment horizontal="left" wrapText="1"/>
      <protection/>
    </xf>
    <xf numFmtId="0" fontId="44" fillId="0" borderId="11" xfId="68" applyFont="1" applyBorder="1" applyAlignment="1">
      <alignment/>
      <protection/>
    </xf>
    <xf numFmtId="0" fontId="43" fillId="0" borderId="0" xfId="68" applyFont="1" applyBorder="1" applyAlignment="1">
      <alignment horizontal="center" vertical="center" wrapText="1"/>
      <protection/>
    </xf>
    <xf numFmtId="0" fontId="43" fillId="0" borderId="18" xfId="68" applyFont="1" applyBorder="1" applyAlignment="1">
      <alignment horizontal="center" vertical="center" wrapText="1"/>
      <protection/>
    </xf>
    <xf numFmtId="0" fontId="62" fillId="0" borderId="0" xfId="68" applyFont="1" applyAlignment="1">
      <alignment horizontal="center"/>
      <protection/>
    </xf>
    <xf numFmtId="0" fontId="33" fillId="0" borderId="18" xfId="68" applyFont="1" applyBorder="1" applyAlignment="1">
      <alignment/>
      <protection/>
    </xf>
    <xf numFmtId="0" fontId="33" fillId="0" borderId="0" xfId="68" applyFont="1" applyAlignment="1">
      <alignment/>
      <protection/>
    </xf>
    <xf numFmtId="0" fontId="33" fillId="0" borderId="22" xfId="68" applyFont="1" applyBorder="1" applyAlignment="1">
      <alignment horizontal="center" vertical="center"/>
      <protection/>
    </xf>
    <xf numFmtId="0" fontId="33" fillId="0" borderId="26" xfId="68" applyFont="1" applyBorder="1" applyAlignment="1">
      <alignment horizontal="center" vertical="center"/>
      <protection/>
    </xf>
    <xf numFmtId="0" fontId="33" fillId="0" borderId="25" xfId="68" applyFont="1" applyBorder="1" applyAlignment="1">
      <alignment horizontal="center" vertical="center"/>
      <protection/>
    </xf>
    <xf numFmtId="0" fontId="33" fillId="0" borderId="32" xfId="68" applyFont="1" applyBorder="1" applyAlignment="1">
      <alignment horizontal="center" vertical="center"/>
      <protection/>
    </xf>
    <xf numFmtId="2" fontId="35" fillId="0" borderId="22" xfId="68" applyNumberFormat="1" applyFont="1" applyBorder="1" applyAlignment="1">
      <alignment horizontal="center" vertical="center" shrinkToFit="1"/>
      <protection/>
    </xf>
    <xf numFmtId="2" fontId="35" fillId="0" borderId="23" xfId="68" applyNumberFormat="1" applyFont="1" applyBorder="1" applyAlignment="1">
      <alignment horizontal="center" vertical="center" shrinkToFit="1"/>
      <protection/>
    </xf>
    <xf numFmtId="2" fontId="35" fillId="0" borderId="26" xfId="68" applyNumberFormat="1" applyFont="1" applyBorder="1" applyAlignment="1">
      <alignment horizontal="center" vertical="center" shrinkToFit="1"/>
      <protection/>
    </xf>
    <xf numFmtId="2" fontId="35" fillId="0" borderId="25" xfId="68" applyNumberFormat="1" applyFont="1" applyBorder="1" applyAlignment="1">
      <alignment horizontal="center" vertical="center" shrinkToFit="1"/>
      <protection/>
    </xf>
    <xf numFmtId="2" fontId="35" fillId="0" borderId="18" xfId="68" applyNumberFormat="1" applyFont="1" applyBorder="1" applyAlignment="1">
      <alignment horizontal="center" vertical="center" shrinkToFit="1"/>
      <protection/>
    </xf>
    <xf numFmtId="2" fontId="35" fillId="0" borderId="32" xfId="68" applyNumberFormat="1" applyFont="1" applyBorder="1" applyAlignment="1">
      <alignment horizontal="center" vertical="center" shrinkToFit="1"/>
      <protection/>
    </xf>
    <xf numFmtId="0" fontId="33" fillId="0" borderId="22" xfId="68" applyFont="1" applyBorder="1" applyAlignment="1">
      <alignment horizontal="center" vertical="center" wrapText="1"/>
      <protection/>
    </xf>
    <xf numFmtId="0" fontId="33" fillId="0" borderId="26" xfId="68" applyFont="1" applyBorder="1" applyAlignment="1">
      <alignment horizontal="center" vertical="center" wrapText="1"/>
      <protection/>
    </xf>
    <xf numFmtId="0" fontId="33" fillId="0" borderId="25" xfId="68" applyFont="1" applyBorder="1" applyAlignment="1">
      <alignment horizontal="center" vertical="center" wrapText="1"/>
      <protection/>
    </xf>
    <xf numFmtId="0" fontId="33" fillId="0" borderId="32" xfId="68" applyFont="1" applyBorder="1" applyAlignment="1">
      <alignment horizontal="center" vertical="center" wrapText="1"/>
      <protection/>
    </xf>
    <xf numFmtId="0" fontId="38" fillId="0" borderId="22" xfId="68" applyFont="1" applyBorder="1" applyAlignment="1">
      <alignment horizontal="left" vertical="center" wrapText="1"/>
      <protection/>
    </xf>
    <xf numFmtId="0" fontId="38" fillId="0" borderId="26" xfId="68" applyFont="1" applyBorder="1" applyAlignment="1">
      <alignment horizontal="left" vertical="center" wrapText="1"/>
      <protection/>
    </xf>
    <xf numFmtId="0" fontId="38" fillId="0" borderId="25" xfId="68" applyFont="1" applyBorder="1" applyAlignment="1">
      <alignment horizontal="left" vertical="center" wrapText="1"/>
      <protection/>
    </xf>
    <xf numFmtId="0" fontId="38" fillId="0" borderId="32" xfId="68" applyFont="1" applyBorder="1" applyAlignment="1">
      <alignment horizontal="left" vertical="center" wrapText="1"/>
      <protection/>
    </xf>
    <xf numFmtId="0" fontId="33" fillId="0" borderId="0" xfId="68" applyFont="1" applyAlignment="1">
      <alignment horizontal="left" vertical="top" wrapText="1"/>
      <protection/>
    </xf>
    <xf numFmtId="2" fontId="34" fillId="0" borderId="18" xfId="68" applyNumberFormat="1" applyFont="1" applyBorder="1" applyAlignment="1" quotePrefix="1">
      <alignment horizontal="right" vertical="center"/>
      <protection/>
    </xf>
    <xf numFmtId="0" fontId="33" fillId="0" borderId="0" xfId="68" applyFont="1" applyBorder="1" applyAlignment="1">
      <alignment horizontal="center" vertical="center" textRotation="90" wrapText="1"/>
      <protection/>
    </xf>
    <xf numFmtId="0" fontId="33" fillId="0" borderId="0" xfId="68" applyFont="1">
      <alignment/>
      <protection/>
    </xf>
    <xf numFmtId="40" fontId="33" fillId="0" borderId="0" xfId="68" applyNumberFormat="1" applyFont="1" applyAlignment="1" applyProtection="1">
      <alignment horizontal="left" vertical="top" wrapText="1"/>
      <protection/>
    </xf>
    <xf numFmtId="0" fontId="33" fillId="0" borderId="0" xfId="68" applyFont="1" applyAlignment="1" applyProtection="1">
      <alignment horizontal="left" vertical="top" wrapText="1"/>
      <protection/>
    </xf>
    <xf numFmtId="0" fontId="33" fillId="0" borderId="29" xfId="68" applyFont="1" applyBorder="1" applyAlignment="1" applyProtection="1">
      <alignment horizontal="left" vertical="top" wrapText="1"/>
      <protection/>
    </xf>
    <xf numFmtId="0" fontId="33" fillId="0" borderId="18" xfId="68" applyFont="1" applyBorder="1" applyAlignment="1" applyProtection="1">
      <alignment horizontal="left" vertical="top" wrapText="1"/>
      <protection/>
    </xf>
    <xf numFmtId="0" fontId="33" fillId="0" borderId="32" xfId="68" applyFont="1" applyBorder="1" applyAlignment="1" applyProtection="1">
      <alignment horizontal="left" vertical="top" wrapText="1"/>
      <protection/>
    </xf>
    <xf numFmtId="0" fontId="33" fillId="0" borderId="0" xfId="68" applyFont="1" applyBorder="1" applyAlignment="1">
      <alignment horizontal="center" vertical="center" wrapText="1"/>
      <protection/>
    </xf>
    <xf numFmtId="0" fontId="57" fillId="0" borderId="0" xfId="68" applyFont="1" applyAlignment="1">
      <alignment horizontal="center" textRotation="90"/>
      <protection/>
    </xf>
    <xf numFmtId="0" fontId="34" fillId="0" borderId="0" xfId="68" applyFont="1" applyAlignment="1">
      <alignment vertical="center"/>
      <protection/>
    </xf>
    <xf numFmtId="0" fontId="33" fillId="0" borderId="0" xfId="68" applyFont="1" applyBorder="1" applyAlignment="1">
      <alignment horizontal="center" vertical="center"/>
      <protection/>
    </xf>
    <xf numFmtId="0" fontId="33" fillId="0" borderId="10" xfId="68" applyFont="1" applyBorder="1" applyAlignment="1">
      <alignment horizontal="center"/>
      <protection/>
    </xf>
    <xf numFmtId="0" fontId="33" fillId="0" borderId="12" xfId="68" applyFont="1" applyBorder="1" applyAlignment="1">
      <alignment horizontal="center"/>
      <protection/>
    </xf>
    <xf numFmtId="0" fontId="33" fillId="0" borderId="0" xfId="68" applyFont="1" applyBorder="1" applyAlignment="1">
      <alignment/>
      <protection/>
    </xf>
    <xf numFmtId="0" fontId="33" fillId="0" borderId="38" xfId="68" applyFont="1" applyBorder="1" applyAlignment="1">
      <alignment/>
      <protection/>
    </xf>
    <xf numFmtId="1" fontId="37" fillId="0" borderId="10" xfId="68" applyNumberFormat="1" applyFont="1" applyBorder="1" applyAlignment="1">
      <alignment horizontal="center" vertical="center"/>
      <protection/>
    </xf>
    <xf numFmtId="1" fontId="37" fillId="0" borderId="11" xfId="68" applyNumberFormat="1" applyFont="1" applyBorder="1" applyAlignment="1">
      <alignment horizontal="center" vertical="center"/>
      <protection/>
    </xf>
    <xf numFmtId="1" fontId="37" fillId="0" borderId="12" xfId="68" applyNumberFormat="1" applyFont="1" applyBorder="1" applyAlignment="1">
      <alignment horizontal="center" vertical="center"/>
      <protection/>
    </xf>
    <xf numFmtId="0" fontId="34" fillId="0" borderId="18" xfId="68" applyFont="1" applyBorder="1" applyAlignment="1">
      <alignment horizontal="left"/>
      <protection/>
    </xf>
    <xf numFmtId="0" fontId="39" fillId="0" borderId="0" xfId="68" applyFont="1" applyAlignment="1">
      <alignment horizontal="center" vertical="center"/>
      <protection/>
    </xf>
    <xf numFmtId="0" fontId="35" fillId="0" borderId="22" xfId="68" applyFont="1" applyBorder="1" applyAlignment="1">
      <alignment horizontal="center" vertical="center"/>
      <protection/>
    </xf>
    <xf numFmtId="0" fontId="35" fillId="0" borderId="23" xfId="68" applyFont="1" applyBorder="1" applyAlignment="1">
      <alignment horizontal="center" vertical="center"/>
      <protection/>
    </xf>
    <xf numFmtId="0" fontId="35" fillId="0" borderId="26" xfId="68" applyFont="1" applyBorder="1" applyAlignment="1">
      <alignment horizontal="center" vertical="center"/>
      <protection/>
    </xf>
    <xf numFmtId="0" fontId="33" fillId="0" borderId="0" xfId="68" applyFont="1" applyAlignment="1">
      <alignment horizontal="center"/>
      <protection/>
    </xf>
    <xf numFmtId="40" fontId="35" fillId="0" borderId="0" xfId="68" applyNumberFormat="1" applyFont="1" applyAlignment="1">
      <alignment horizontal="left"/>
      <protection/>
    </xf>
    <xf numFmtId="0" fontId="36" fillId="0" borderId="0" xfId="68" applyFont="1" applyAlignment="1">
      <alignment horizontal="center" vertical="center"/>
      <protection/>
    </xf>
    <xf numFmtId="0" fontId="56" fillId="0" borderId="0" xfId="68" applyFont="1" applyAlignment="1" applyProtection="1">
      <alignment horizontal="center" vertical="center" wrapText="1" shrinkToFit="1"/>
      <protection locked="0"/>
    </xf>
    <xf numFmtId="0" fontId="35" fillId="0" borderId="0" xfId="68" applyFont="1" applyAlignment="1">
      <alignment horizontal="left"/>
      <protection/>
    </xf>
    <xf numFmtId="0" fontId="37" fillId="0" borderId="0" xfId="68" applyFont="1" applyAlignment="1">
      <alignment horizontal="center" vertical="center"/>
      <protection/>
    </xf>
    <xf numFmtId="1" fontId="0" fillId="0" borderId="10" xfId="68" applyNumberFormat="1" applyFont="1" applyBorder="1" applyAlignment="1">
      <alignment horizontal="center" vertical="center"/>
      <protection/>
    </xf>
    <xf numFmtId="1" fontId="0" fillId="0" borderId="12" xfId="68" applyNumberFormat="1" applyFont="1" applyBorder="1" applyAlignment="1">
      <alignment horizontal="center" vertical="center"/>
      <protection/>
    </xf>
    <xf numFmtId="0" fontId="35" fillId="0" borderId="0" xfId="68" applyFont="1" applyAlignment="1">
      <alignment horizontal="left" vertical="center"/>
      <protection/>
    </xf>
    <xf numFmtId="0" fontId="33" fillId="0" borderId="23" xfId="68" applyFont="1" applyBorder="1" applyAlignment="1">
      <alignment horizontal="center" vertical="center"/>
      <protection/>
    </xf>
    <xf numFmtId="0" fontId="33" fillId="0" borderId="18" xfId="68" applyFont="1" applyBorder="1" applyAlignment="1">
      <alignment horizontal="center" vertical="center"/>
      <protection/>
    </xf>
    <xf numFmtId="1" fontId="35" fillId="0" borderId="22" xfId="68" applyNumberFormat="1" applyFont="1" applyBorder="1" applyAlignment="1">
      <alignment horizontal="center" vertical="center"/>
      <protection/>
    </xf>
    <xf numFmtId="1" fontId="35" fillId="0" borderId="23" xfId="68" applyNumberFormat="1" applyFont="1" applyBorder="1" applyAlignment="1">
      <alignment horizontal="center" vertical="center"/>
      <protection/>
    </xf>
    <xf numFmtId="1" fontId="35" fillId="0" borderId="26" xfId="68" applyNumberFormat="1" applyFont="1" applyBorder="1" applyAlignment="1">
      <alignment horizontal="center" vertical="center"/>
      <protection/>
    </xf>
    <xf numFmtId="1" fontId="35" fillId="0" borderId="25" xfId="68" applyNumberFormat="1" applyFont="1" applyBorder="1" applyAlignment="1">
      <alignment horizontal="center" vertical="center"/>
      <protection/>
    </xf>
    <xf numFmtId="1" fontId="35" fillId="0" borderId="18" xfId="68" applyNumberFormat="1" applyFont="1" applyBorder="1" applyAlignment="1">
      <alignment horizontal="center" vertical="center"/>
      <protection/>
    </xf>
    <xf numFmtId="1" fontId="35" fillId="0" borderId="32" xfId="68" applyNumberFormat="1" applyFont="1" applyBorder="1" applyAlignment="1">
      <alignment horizontal="center" vertical="center"/>
      <protection/>
    </xf>
    <xf numFmtId="0" fontId="48" fillId="22" borderId="0" xfId="69" applyFont="1" applyFill="1" applyBorder="1" applyAlignment="1" applyProtection="1">
      <alignment horizontal="center" vertical="center"/>
      <protection hidden="1"/>
    </xf>
    <xf numFmtId="0" fontId="50" fillId="22" borderId="47" xfId="69" applyFont="1" applyFill="1" applyBorder="1" applyAlignment="1" applyProtection="1">
      <alignment horizontal="center" vertical="center"/>
      <protection hidden="1"/>
    </xf>
    <xf numFmtId="0" fontId="50" fillId="22" borderId="0" xfId="69" applyFont="1" applyFill="1" applyBorder="1" applyAlignment="1" applyProtection="1">
      <alignment horizontal="center" vertical="center"/>
      <protection hidden="1"/>
    </xf>
    <xf numFmtId="0" fontId="51" fillId="22" borderId="47" xfId="69" applyFont="1" applyFill="1" applyBorder="1" applyAlignment="1" applyProtection="1">
      <alignment horizontal="center" vertical="center"/>
      <protection hidden="1"/>
    </xf>
    <xf numFmtId="0" fontId="51" fillId="22" borderId="48" xfId="69" applyFont="1" applyFill="1" applyBorder="1" applyAlignment="1" applyProtection="1">
      <alignment horizontal="center" vertical="center"/>
      <protection hidden="1"/>
    </xf>
    <xf numFmtId="0" fontId="6" fillId="22" borderId="48" xfId="69" applyFont="1" applyFill="1" applyBorder="1" applyAlignment="1" applyProtection="1">
      <alignment horizontal="center" vertical="center"/>
      <protection hidden="1"/>
    </xf>
    <xf numFmtId="0" fontId="46" fillId="0" borderId="0" xfId="0" applyFont="1" applyBorder="1" applyAlignment="1">
      <alignment horizontal="center" vertical="center" wrapText="1"/>
    </xf>
    <xf numFmtId="0" fontId="47" fillId="0" borderId="20" xfId="0" applyFont="1" applyBorder="1" applyAlignment="1">
      <alignment horizontal="center" vertical="center" wrapText="1"/>
    </xf>
    <xf numFmtId="0" fontId="46" fillId="0" borderId="0" xfId="0" applyFont="1" applyBorder="1" applyAlignment="1">
      <alignment horizontal="justify" vertical="top" wrapText="1"/>
    </xf>
    <xf numFmtId="0" fontId="46" fillId="0" borderId="13" xfId="0" applyFont="1" applyBorder="1" applyAlignment="1">
      <alignment horizontal="center" vertical="center" wrapText="1"/>
    </xf>
    <xf numFmtId="0" fontId="46" fillId="0" borderId="49" xfId="0" applyFont="1" applyBorder="1" applyAlignment="1">
      <alignment horizontal="center" vertical="center" wrapText="1"/>
    </xf>
    <xf numFmtId="0" fontId="2" fillId="0" borderId="22" xfId="0" applyNumberFormat="1" applyFont="1" applyBorder="1" applyAlignment="1">
      <alignment horizontal="justify" vertical="top" wrapText="1"/>
    </xf>
    <xf numFmtId="0" fontId="2" fillId="0" borderId="23" xfId="0" applyNumberFormat="1" applyFont="1" applyBorder="1" applyAlignment="1">
      <alignment horizontal="justify" vertical="top" wrapText="1"/>
    </xf>
    <xf numFmtId="0" fontId="2" fillId="0" borderId="50" xfId="0" applyNumberFormat="1" applyFont="1" applyBorder="1" applyAlignment="1">
      <alignment horizontal="justify" vertical="top" wrapText="1"/>
    </xf>
    <xf numFmtId="0" fontId="2" fillId="0" borderId="24" xfId="0" applyNumberFormat="1" applyFont="1" applyBorder="1" applyAlignment="1">
      <alignment horizontal="justify" vertical="top" wrapText="1"/>
    </xf>
    <xf numFmtId="0" fontId="2" fillId="0" borderId="0" xfId="0" applyNumberFormat="1" applyFont="1" applyBorder="1" applyAlignment="1">
      <alignment horizontal="justify" vertical="top" wrapText="1"/>
    </xf>
    <xf numFmtId="0" fontId="2" fillId="0" borderId="38" xfId="0" applyNumberFormat="1" applyFont="1" applyBorder="1" applyAlignment="1">
      <alignment horizontal="justify" vertical="top" wrapText="1"/>
    </xf>
    <xf numFmtId="0" fontId="2" fillId="0" borderId="25" xfId="0" applyNumberFormat="1" applyFont="1" applyBorder="1" applyAlignment="1">
      <alignment horizontal="justify" vertical="top" wrapText="1"/>
    </xf>
    <xf numFmtId="0" fontId="2" fillId="0" borderId="18" xfId="0" applyNumberFormat="1" applyFont="1" applyBorder="1" applyAlignment="1">
      <alignment horizontal="justify" vertical="top" wrapText="1"/>
    </xf>
    <xf numFmtId="0" fontId="2" fillId="0" borderId="51" xfId="0" applyNumberFormat="1" applyFont="1" applyBorder="1" applyAlignment="1">
      <alignment horizontal="justify" vertical="top" wrapText="1"/>
    </xf>
    <xf numFmtId="0" fontId="3" fillId="0" borderId="0" xfId="0" applyFont="1" applyBorder="1" applyAlignment="1">
      <alignment horizontal="center" vertical="center"/>
    </xf>
    <xf numFmtId="0" fontId="47" fillId="0" borderId="0"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7" xfId="0" applyFont="1" applyBorder="1" applyAlignment="1">
      <alignment horizontal="left" vertical="center" wrapText="1"/>
    </xf>
    <xf numFmtId="0" fontId="45" fillId="0" borderId="0"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top" wrapText="1"/>
    </xf>
    <xf numFmtId="0" fontId="8" fillId="0" borderId="0" xfId="0" applyFont="1" applyBorder="1" applyAlignment="1">
      <alignment horizontal="left" vertical="top" wrapText="1"/>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18" fillId="0" borderId="20" xfId="0" applyFont="1" applyBorder="1" applyAlignment="1">
      <alignment horizontal="center" vertical="center" wrapText="1"/>
    </xf>
    <xf numFmtId="0" fontId="7" fillId="0" borderId="0" xfId="0" applyFont="1" applyBorder="1" applyAlignment="1">
      <alignment horizontal="center" vertical="center" wrapText="1"/>
    </xf>
    <xf numFmtId="0" fontId="46" fillId="0" borderId="17" xfId="0" applyFont="1" applyBorder="1" applyAlignment="1">
      <alignment horizontal="justify" vertical="center" wrapText="1"/>
    </xf>
    <xf numFmtId="0" fontId="46" fillId="0" borderId="0" xfId="0" applyFont="1" applyBorder="1" applyAlignment="1">
      <alignment horizontal="justify" vertical="center" wrapText="1"/>
    </xf>
    <xf numFmtId="0" fontId="46" fillId="0" borderId="17" xfId="0" applyFont="1" applyBorder="1" applyAlignment="1">
      <alignment horizontal="left" vertical="center" wrapText="1"/>
    </xf>
    <xf numFmtId="0" fontId="46" fillId="0" borderId="0" xfId="0" applyFont="1" applyBorder="1" applyAlignment="1">
      <alignment horizontal="left" vertical="center" wrapText="1"/>
    </xf>
    <xf numFmtId="0" fontId="0" fillId="0" borderId="0" xfId="0" applyAlignment="1" applyProtection="1">
      <alignment/>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 fillId="0" borderId="0" xfId="0" applyFont="1" applyAlignment="1" applyProtection="1">
      <alignment horizontal="center" vertical="top" wrapText="1"/>
      <protection locked="0"/>
    </xf>
    <xf numFmtId="0" fontId="0" fillId="0" borderId="0" xfId="0" applyAlignment="1" applyProtection="1">
      <alignment horizontal="justify" vertical="top" wrapText="1"/>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6" fillId="0" borderId="13"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3" xfId="0" applyBorder="1" applyAlignment="1" applyProtection="1">
      <alignment/>
      <protection locked="0"/>
    </xf>
    <xf numFmtId="0" fontId="53" fillId="0" borderId="52" xfId="0" applyFont="1" applyBorder="1" applyAlignment="1" applyProtection="1">
      <alignment horizontal="center" vertical="center"/>
      <protection locked="0"/>
    </xf>
    <xf numFmtId="0" fontId="0" fillId="0" borderId="53" xfId="0" applyBorder="1" applyAlignment="1" applyProtection="1">
      <alignment horizontal="left"/>
      <protection locked="0"/>
    </xf>
    <xf numFmtId="0" fontId="53" fillId="0" borderId="54" xfId="0" applyFont="1" applyBorder="1" applyAlignment="1" applyProtection="1">
      <alignment horizontal="center" vertical="center"/>
      <protection locked="0"/>
    </xf>
    <xf numFmtId="0" fontId="54" fillId="0" borderId="52" xfId="0" applyFont="1" applyBorder="1" applyAlignment="1" applyProtection="1">
      <alignment horizontal="center" vertical="center"/>
      <protection locked="0"/>
    </xf>
    <xf numFmtId="0" fontId="54" fillId="0" borderId="55" xfId="0" applyFont="1" applyFill="1" applyBorder="1" applyAlignment="1" applyProtection="1">
      <alignment horizontal="center" vertical="center"/>
      <protection locked="0"/>
    </xf>
    <xf numFmtId="0" fontId="6"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189" fontId="0" fillId="0" borderId="0" xfId="0" applyNumberFormat="1" applyAlignment="1" applyProtection="1">
      <alignment/>
      <protection locked="0"/>
    </xf>
    <xf numFmtId="0" fontId="54" fillId="0" borderId="54" xfId="0" applyFont="1" applyBorder="1" applyAlignment="1" applyProtection="1">
      <alignment horizontal="center" vertical="center"/>
      <protection locked="0"/>
    </xf>
    <xf numFmtId="0" fontId="0" fillId="0" borderId="0" xfId="0" applyAlignment="1" applyProtection="1">
      <alignment horizontal="center" vertical="top" wrapText="1"/>
      <protection locked="0"/>
    </xf>
    <xf numFmtId="0" fontId="0" fillId="0" borderId="0" xfId="0" applyAlignment="1" applyProtection="1">
      <alignment horizontal="center" wrapText="1"/>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2 4" xfId="60"/>
    <cellStyle name="Normal 2 5" xfId="61"/>
    <cellStyle name="Normal 2 6" xfId="62"/>
    <cellStyle name="Normal 3" xfId="63"/>
    <cellStyle name="Normal 3 2" xfId="64"/>
    <cellStyle name="Normal 4" xfId="65"/>
    <cellStyle name="Normal 5" xfId="66"/>
    <cellStyle name="Normal 6" xfId="67"/>
    <cellStyle name="Normal_AAS" xfId="68"/>
    <cellStyle name="Normal_Converts Numbers to Rupees in Words"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attu\My%20Documents\Downloads\d.A.%20Arrears%20NewJanuary%20%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GPF"/>
      <sheetName val="CP"/>
      <sheetName val="Annexure"/>
      <sheetName val="Form 47"/>
    </sheetNames>
    <sheetDataSet>
      <sheetData sheetId="2">
        <row r="37">
          <cell r="G37">
            <v>105615</v>
          </cell>
        </row>
      </sheetData>
      <sheetData sheetId="3">
        <row r="33">
          <cell r="F33">
            <v>50457</v>
          </cell>
        </row>
      </sheetData>
      <sheetData sheetId="5">
        <row r="44">
          <cell r="Z44">
            <v>43664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tumedak.org/"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BJ596"/>
  <sheetViews>
    <sheetView tabSelected="1" zoomScalePageLayoutView="0" workbookViewId="0" topLeftCell="A4">
      <selection activeCell="K10" sqref="K10"/>
    </sheetView>
  </sheetViews>
  <sheetFormatPr defaultColWidth="9.140625" defaultRowHeight="12.75"/>
  <cols>
    <col min="1" max="1" width="1.57421875" style="0" customWidth="1"/>
    <col min="2" max="2" width="3.57421875" style="0" customWidth="1"/>
    <col min="3" max="3" width="34.421875" style="0" customWidth="1"/>
    <col min="4" max="4" width="18.00390625" style="0" customWidth="1"/>
    <col min="5" max="5" width="21.7109375" style="0" customWidth="1"/>
    <col min="6" max="6" width="17.00390625" style="0" customWidth="1"/>
    <col min="8" max="8" width="4.421875" style="0" customWidth="1"/>
    <col min="15" max="15" width="10.140625" style="0" bestFit="1" customWidth="1"/>
  </cols>
  <sheetData>
    <row r="1" spans="2:62" ht="24.75" thickBot="1" thickTop="1">
      <c r="B1" s="124"/>
      <c r="C1" s="185" t="s">
        <v>287</v>
      </c>
      <c r="D1" s="186"/>
      <c r="E1" s="186"/>
      <c r="F1" s="186"/>
      <c r="G1" s="187"/>
      <c r="H1" s="124"/>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row>
    <row r="2" spans="2:62" ht="24.75" thickBot="1" thickTop="1">
      <c r="B2" s="124"/>
      <c r="C2" s="188" t="s">
        <v>286</v>
      </c>
      <c r="D2" s="186"/>
      <c r="E2" s="186"/>
      <c r="F2" s="186"/>
      <c r="G2" s="187"/>
      <c r="H2" s="124"/>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row>
    <row r="3" spans="2:62" ht="9.75" customHeight="1" thickBot="1" thickTop="1">
      <c r="B3" s="124"/>
      <c r="C3" s="124"/>
      <c r="D3" s="124"/>
      <c r="E3" s="124"/>
      <c r="F3" s="124"/>
      <c r="G3" s="124"/>
      <c r="H3" s="124"/>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row>
    <row r="4" spans="2:62" ht="27" customHeight="1" thickBot="1" thickTop="1">
      <c r="B4" s="124"/>
      <c r="C4" s="109" t="s">
        <v>1</v>
      </c>
      <c r="D4" s="103"/>
      <c r="E4" s="176" t="s">
        <v>347</v>
      </c>
      <c r="F4" s="177"/>
      <c r="G4" s="178"/>
      <c r="H4" s="124"/>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row>
    <row r="5" spans="2:62" ht="23.25" customHeight="1" thickBot="1" thickTop="1">
      <c r="B5" s="124"/>
      <c r="C5" s="109" t="s">
        <v>4</v>
      </c>
      <c r="D5" s="104"/>
      <c r="E5" s="115"/>
      <c r="F5" s="115"/>
      <c r="G5" s="116"/>
      <c r="H5" s="124"/>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row>
    <row r="6" spans="2:62" ht="25.5" customHeight="1" thickBot="1" thickTop="1">
      <c r="B6" s="124"/>
      <c r="C6" s="109" t="s">
        <v>5</v>
      </c>
      <c r="E6" s="189" t="s">
        <v>348</v>
      </c>
      <c r="F6" s="180"/>
      <c r="G6" s="181"/>
      <c r="H6" s="124"/>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c r="BE6" s="183"/>
      <c r="BF6" s="183"/>
      <c r="BG6" s="183"/>
      <c r="BH6" s="183"/>
      <c r="BI6" s="183"/>
      <c r="BJ6" s="183"/>
    </row>
    <row r="7" spans="2:62" ht="21" customHeight="1" thickBot="1" thickTop="1">
      <c r="B7" s="124"/>
      <c r="C7" s="109" t="s">
        <v>8</v>
      </c>
      <c r="D7" s="179" t="s">
        <v>348</v>
      </c>
      <c r="E7" s="174"/>
      <c r="F7" s="174"/>
      <c r="G7" s="170" t="s">
        <v>288</v>
      </c>
      <c r="H7" s="124"/>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c r="BH7" s="183"/>
      <c r="BI7" s="183"/>
      <c r="BJ7" s="183"/>
    </row>
    <row r="8" spans="2:62" ht="21" customHeight="1" thickBot="1" thickTop="1">
      <c r="B8" s="124"/>
      <c r="C8" s="109" t="s">
        <v>9</v>
      </c>
      <c r="D8" s="105"/>
      <c r="E8" s="105"/>
      <c r="F8" s="117"/>
      <c r="G8" s="171"/>
      <c r="H8" s="124"/>
      <c r="I8" s="183"/>
      <c r="J8" s="183"/>
      <c r="K8" s="183"/>
      <c r="L8" s="183"/>
      <c r="M8" s="183"/>
      <c r="N8" s="183"/>
      <c r="O8" s="184"/>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row>
    <row r="9" spans="2:62" ht="21" customHeight="1" thickBot="1" thickTop="1">
      <c r="B9" s="124"/>
      <c r="C9" s="109" t="s">
        <v>256</v>
      </c>
      <c r="D9" s="134">
        <v>100</v>
      </c>
      <c r="E9" s="131" t="s">
        <v>289</v>
      </c>
      <c r="F9" s="136">
        <v>58</v>
      </c>
      <c r="G9" s="171"/>
      <c r="H9" s="124"/>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row>
    <row r="10" spans="2:62" ht="18.75" customHeight="1" thickBot="1" thickTop="1">
      <c r="B10" s="124"/>
      <c r="C10" s="109" t="s">
        <v>257</v>
      </c>
      <c r="D10" s="134">
        <v>200</v>
      </c>
      <c r="E10" s="133"/>
      <c r="F10" s="135"/>
      <c r="G10" s="171"/>
      <c r="H10" s="124"/>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row>
    <row r="11" spans="2:62" ht="23.25" customHeight="1" thickBot="1" thickTop="1">
      <c r="B11" s="124"/>
      <c r="C11" s="110" t="s">
        <v>248</v>
      </c>
      <c r="D11" s="105"/>
      <c r="E11" s="132" t="s">
        <v>108</v>
      </c>
      <c r="F11" s="105"/>
      <c r="G11" s="171"/>
      <c r="H11" s="124"/>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row>
    <row r="12" spans="2:62" ht="28.5" customHeight="1" thickBot="1" thickTop="1">
      <c r="B12" s="124"/>
      <c r="C12" s="111" t="s">
        <v>247</v>
      </c>
      <c r="D12" s="112"/>
      <c r="E12" s="111" t="s">
        <v>107</v>
      </c>
      <c r="F12" s="137">
        <v>29.96</v>
      </c>
      <c r="G12" s="172"/>
      <c r="H12" s="124"/>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83"/>
      <c r="BE12" s="183"/>
      <c r="BF12" s="183"/>
      <c r="BG12" s="183"/>
      <c r="BH12" s="183"/>
      <c r="BI12" s="183"/>
      <c r="BJ12" s="183"/>
    </row>
    <row r="13" spans="2:62" ht="24" customHeight="1" thickBot="1" thickTop="1">
      <c r="B13" s="124"/>
      <c r="C13" s="111" t="s">
        <v>258</v>
      </c>
      <c r="D13" s="162"/>
      <c r="E13" s="163"/>
      <c r="F13" s="164" t="s">
        <v>344</v>
      </c>
      <c r="G13" s="166">
        <v>45</v>
      </c>
      <c r="H13" s="124"/>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row>
    <row r="14" spans="2:62" ht="26.25" customHeight="1" thickBot="1" thickTop="1">
      <c r="B14" s="124"/>
      <c r="C14" s="111" t="s">
        <v>259</v>
      </c>
      <c r="D14" s="189" t="s">
        <v>349</v>
      </c>
      <c r="E14" s="180"/>
      <c r="F14" s="165" t="s">
        <v>345</v>
      </c>
      <c r="G14" s="167">
        <v>90</v>
      </c>
      <c r="H14" s="124"/>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c r="BI14" s="183"/>
      <c r="BJ14" s="183"/>
    </row>
    <row r="15" spans="2:62" ht="24" customHeight="1" thickBot="1" thickTop="1">
      <c r="B15" s="124"/>
      <c r="C15" s="111" t="s">
        <v>284</v>
      </c>
      <c r="D15" s="128" t="s">
        <v>346</v>
      </c>
      <c r="E15" s="111" t="s">
        <v>285</v>
      </c>
      <c r="F15" s="182">
        <v>40634</v>
      </c>
      <c r="G15" s="175"/>
      <c r="H15" s="124"/>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3"/>
      <c r="BG15" s="183"/>
      <c r="BH15" s="183"/>
      <c r="BI15" s="183"/>
      <c r="BJ15" s="183"/>
    </row>
    <row r="16" spans="2:62" ht="19.5" customHeight="1" thickBot="1" thickTop="1">
      <c r="B16" s="124"/>
      <c r="C16" s="111" t="s">
        <v>261</v>
      </c>
      <c r="D16" s="189" t="s">
        <v>350</v>
      </c>
      <c r="E16" s="180"/>
      <c r="F16" s="180"/>
      <c r="G16" s="181"/>
      <c r="H16" s="124"/>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83"/>
      <c r="BE16" s="183"/>
      <c r="BF16" s="183"/>
      <c r="BG16" s="183"/>
      <c r="BH16" s="183"/>
      <c r="BI16" s="183"/>
      <c r="BJ16" s="183"/>
    </row>
    <row r="17" spans="2:62" ht="19.5" customHeight="1" thickBot="1" thickTop="1">
      <c r="B17" s="124"/>
      <c r="C17" s="111" t="s">
        <v>262</v>
      </c>
      <c r="D17" s="189">
        <v>18022202149</v>
      </c>
      <c r="E17" s="180"/>
      <c r="F17" s="180"/>
      <c r="G17" s="181"/>
      <c r="H17" s="124"/>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c r="BI17" s="183"/>
      <c r="BJ17" s="183"/>
    </row>
    <row r="18" spans="2:62" ht="20.25" thickBot="1" thickTop="1">
      <c r="B18" s="124"/>
      <c r="C18" s="111" t="s">
        <v>260</v>
      </c>
      <c r="D18" s="189" t="s">
        <v>264</v>
      </c>
      <c r="E18" s="181"/>
      <c r="F18" s="127" t="s">
        <v>352</v>
      </c>
      <c r="G18" s="124"/>
      <c r="H18" s="124"/>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row>
    <row r="19" spans="2:62" ht="20.25" thickBot="1" thickTop="1">
      <c r="B19" s="124"/>
      <c r="C19" s="111" t="s">
        <v>263</v>
      </c>
      <c r="D19" s="189" t="s">
        <v>351</v>
      </c>
      <c r="E19" s="181"/>
      <c r="F19" s="126" t="s">
        <v>353</v>
      </c>
      <c r="G19" s="124"/>
      <c r="H19" s="124"/>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row>
    <row r="20" spans="2:62" ht="24.75" customHeight="1" thickBot="1" thickTop="1">
      <c r="B20" s="124"/>
      <c r="C20" s="111" t="s">
        <v>335</v>
      </c>
      <c r="D20" s="142" t="s">
        <v>337</v>
      </c>
      <c r="E20" s="141"/>
      <c r="F20" s="168" t="s">
        <v>338</v>
      </c>
      <c r="G20" s="173"/>
      <c r="H20" s="190"/>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row>
    <row r="21" spans="2:62" ht="13.5" thickTop="1">
      <c r="B21" s="124"/>
      <c r="C21" s="124"/>
      <c r="D21" s="124"/>
      <c r="E21" s="124"/>
      <c r="F21" s="124"/>
      <c r="G21" s="125"/>
      <c r="H21" s="124"/>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83"/>
      <c r="BE21" s="183"/>
      <c r="BF21" s="183"/>
      <c r="BG21" s="183"/>
      <c r="BH21" s="183"/>
      <c r="BI21" s="183"/>
      <c r="BJ21" s="183"/>
    </row>
    <row r="22" spans="2:62" ht="12.75">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row>
    <row r="23" spans="2:62" ht="12.75">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row>
    <row r="24" spans="2:62" ht="12.75">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3"/>
      <c r="AX24" s="183"/>
      <c r="AY24" s="183"/>
      <c r="AZ24" s="183"/>
      <c r="BA24" s="183"/>
      <c r="BB24" s="183"/>
      <c r="BC24" s="183"/>
      <c r="BD24" s="183"/>
      <c r="BE24" s="183"/>
      <c r="BF24" s="183"/>
      <c r="BG24" s="183"/>
      <c r="BH24" s="183"/>
      <c r="BI24" s="183"/>
      <c r="BJ24" s="183"/>
    </row>
    <row r="25" spans="2:62" ht="12.75">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3"/>
    </row>
    <row r="26" spans="2:62" ht="12.75">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row>
    <row r="27" spans="2:62" ht="12.75">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3"/>
    </row>
    <row r="28" spans="2:62" ht="12.75">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row>
    <row r="29" spans="2:62" ht="12.75">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83"/>
      <c r="BE29" s="183"/>
      <c r="BF29" s="183"/>
      <c r="BG29" s="183"/>
      <c r="BH29" s="183"/>
      <c r="BI29" s="183"/>
      <c r="BJ29" s="183"/>
    </row>
    <row r="30" spans="2:62" ht="12.75">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3"/>
      <c r="AZ30" s="183"/>
      <c r="BA30" s="183"/>
      <c r="BB30" s="183"/>
      <c r="BC30" s="183"/>
      <c r="BD30" s="183"/>
      <c r="BE30" s="183"/>
      <c r="BF30" s="183"/>
      <c r="BG30" s="183"/>
      <c r="BH30" s="183"/>
      <c r="BI30" s="183"/>
      <c r="BJ30" s="183"/>
    </row>
    <row r="31" spans="2:62" ht="12.75">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183"/>
    </row>
    <row r="32" spans="2:62" ht="12.75">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83"/>
      <c r="BE32" s="183"/>
      <c r="BF32" s="183"/>
      <c r="BG32" s="183"/>
      <c r="BH32" s="183"/>
      <c r="BI32" s="183"/>
      <c r="BJ32" s="183"/>
    </row>
    <row r="33" spans="2:62" ht="12.75">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183"/>
      <c r="BF33" s="183"/>
      <c r="BG33" s="183"/>
      <c r="BH33" s="183"/>
      <c r="BI33" s="183"/>
      <c r="BJ33" s="183"/>
    </row>
    <row r="34" spans="2:62" ht="12.75">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row>
    <row r="35" spans="2:62" ht="12.75">
      <c r="B35" s="183"/>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3"/>
      <c r="BC35" s="183"/>
      <c r="BD35" s="183"/>
      <c r="BE35" s="183"/>
      <c r="BF35" s="183"/>
      <c r="BG35" s="183"/>
      <c r="BH35" s="183"/>
      <c r="BI35" s="183"/>
      <c r="BJ35" s="183"/>
    </row>
    <row r="36" spans="2:62" ht="12.75">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row>
    <row r="37" spans="2:62" ht="12.75">
      <c r="B37" s="183"/>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83"/>
      <c r="BE37" s="183"/>
      <c r="BF37" s="183"/>
      <c r="BG37" s="183"/>
      <c r="BH37" s="183"/>
      <c r="BI37" s="183"/>
      <c r="BJ37" s="183"/>
    </row>
    <row r="38" spans="2:62" ht="12.75">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row>
    <row r="39" spans="2:62" ht="12.75">
      <c r="B39" s="183"/>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row>
    <row r="40" spans="2:62" ht="12.75">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row>
    <row r="41" spans="2:62" ht="12.75">
      <c r="B41" s="183"/>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3"/>
      <c r="AJ41" s="183"/>
      <c r="AK41" s="183"/>
      <c r="AL41" s="183"/>
      <c r="AM41" s="183"/>
      <c r="AN41" s="183"/>
      <c r="AO41" s="183"/>
      <c r="AP41" s="183"/>
      <c r="AQ41" s="183"/>
      <c r="AR41" s="183"/>
      <c r="AS41" s="183"/>
      <c r="AT41" s="183"/>
      <c r="AU41" s="183"/>
      <c r="AV41" s="183"/>
      <c r="AW41" s="183"/>
      <c r="AX41" s="183"/>
      <c r="AY41" s="183"/>
      <c r="AZ41" s="183"/>
      <c r="BA41" s="183"/>
      <c r="BB41" s="183"/>
      <c r="BC41" s="183"/>
      <c r="BD41" s="183"/>
      <c r="BE41" s="183"/>
      <c r="BF41" s="183"/>
      <c r="BG41" s="183"/>
      <c r="BH41" s="183"/>
      <c r="BI41" s="183"/>
      <c r="BJ41" s="183"/>
    </row>
    <row r="42" spans="2:62" ht="12.75">
      <c r="B42" s="183"/>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row>
    <row r="43" spans="2:62" ht="12.75">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row>
    <row r="44" spans="2:62" ht="12.75">
      <c r="B44" s="183"/>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row>
    <row r="45" spans="2:62" ht="12.75">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row>
    <row r="46" spans="2:62" ht="12.75">
      <c r="B46" s="183"/>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row>
    <row r="47" spans="2:62" ht="12.75">
      <c r="B47" s="183"/>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row>
    <row r="48" spans="2:62" ht="12.75">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row>
    <row r="49" spans="2:62" ht="12.75">
      <c r="B49" s="183"/>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row>
    <row r="50" spans="2:62" ht="12.75">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row>
    <row r="51" spans="2:62" ht="12.75">
      <c r="B51" s="183"/>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83"/>
      <c r="AD51" s="183"/>
      <c r="AE51" s="183"/>
      <c r="AF51" s="183"/>
      <c r="AG51" s="183"/>
      <c r="AH51" s="183"/>
      <c r="AI51" s="183"/>
      <c r="AJ51" s="183"/>
      <c r="AK51" s="183"/>
      <c r="AL51" s="183"/>
      <c r="AM51" s="183"/>
      <c r="AN51" s="183"/>
      <c r="AO51" s="183"/>
      <c r="AP51" s="183"/>
      <c r="AQ51" s="183"/>
      <c r="AR51" s="183"/>
      <c r="AS51" s="183"/>
      <c r="AT51" s="183"/>
      <c r="AU51" s="183"/>
      <c r="AV51" s="183"/>
      <c r="AW51" s="183"/>
      <c r="AX51" s="183"/>
      <c r="AY51" s="183"/>
      <c r="AZ51" s="183"/>
      <c r="BA51" s="183"/>
      <c r="BB51" s="183"/>
      <c r="BC51" s="183"/>
      <c r="BD51" s="183"/>
      <c r="BE51" s="183"/>
      <c r="BF51" s="183"/>
      <c r="BG51" s="183"/>
      <c r="BH51" s="183"/>
      <c r="BI51" s="183"/>
      <c r="BJ51" s="183"/>
    </row>
    <row r="52" spans="2:62" ht="12.75">
      <c r="B52" s="183"/>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83"/>
      <c r="AC52" s="183"/>
      <c r="AD52" s="183"/>
      <c r="AE52" s="183"/>
      <c r="AF52" s="183"/>
      <c r="AG52" s="183"/>
      <c r="AH52" s="183"/>
      <c r="AI52" s="183"/>
      <c r="AJ52" s="183"/>
      <c r="AK52" s="183"/>
      <c r="AL52" s="183"/>
      <c r="AM52" s="183"/>
      <c r="AN52" s="183"/>
      <c r="AO52" s="183"/>
      <c r="AP52" s="183"/>
      <c r="AQ52" s="183"/>
      <c r="AR52" s="183"/>
      <c r="AS52" s="183"/>
      <c r="AT52" s="183"/>
      <c r="AU52" s="183"/>
      <c r="AV52" s="183"/>
      <c r="AW52" s="183"/>
      <c r="AX52" s="183"/>
      <c r="AY52" s="183"/>
      <c r="AZ52" s="183"/>
      <c r="BA52" s="183"/>
      <c r="BB52" s="183"/>
      <c r="BC52" s="183"/>
      <c r="BD52" s="183"/>
      <c r="BE52" s="183"/>
      <c r="BF52" s="183"/>
      <c r="BG52" s="183"/>
      <c r="BH52" s="183"/>
      <c r="BI52" s="183"/>
      <c r="BJ52" s="183"/>
    </row>
    <row r="53" spans="2:62" ht="12.75">
      <c r="B53" s="183"/>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3"/>
      <c r="AH53" s="183"/>
      <c r="AI53" s="183"/>
      <c r="AJ53" s="183"/>
      <c r="AK53" s="183"/>
      <c r="AL53" s="183"/>
      <c r="AM53" s="183"/>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row>
    <row r="54" spans="2:62" ht="12.75">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row>
    <row r="55" spans="2:62" ht="12.75">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183"/>
      <c r="BB55" s="183"/>
      <c r="BC55" s="183"/>
      <c r="BD55" s="183"/>
      <c r="BE55" s="183"/>
      <c r="BF55" s="183"/>
      <c r="BG55" s="183"/>
      <c r="BH55" s="183"/>
      <c r="BI55" s="183"/>
      <c r="BJ55" s="183"/>
    </row>
    <row r="56" spans="2:62" ht="12.75">
      <c r="B56" s="183"/>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c r="AX56" s="183"/>
      <c r="AY56" s="183"/>
      <c r="AZ56" s="183"/>
      <c r="BA56" s="183"/>
      <c r="BB56" s="183"/>
      <c r="BC56" s="183"/>
      <c r="BD56" s="183"/>
      <c r="BE56" s="183"/>
      <c r="BF56" s="183"/>
      <c r="BG56" s="183"/>
      <c r="BH56" s="183"/>
      <c r="BI56" s="183"/>
      <c r="BJ56" s="183"/>
    </row>
    <row r="57" spans="2:62" ht="12.75">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row>
    <row r="58" spans="2:62" ht="12.75">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83"/>
      <c r="BA58" s="183"/>
      <c r="BB58" s="183"/>
      <c r="BC58" s="183"/>
      <c r="BD58" s="183"/>
      <c r="BE58" s="183"/>
      <c r="BF58" s="183"/>
      <c r="BG58" s="183"/>
      <c r="BH58" s="183"/>
      <c r="BI58" s="183"/>
      <c r="BJ58" s="183"/>
    </row>
    <row r="59" spans="2:62" ht="12.75">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row>
    <row r="60" spans="2:62" ht="12.75">
      <c r="B60" s="183"/>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row>
    <row r="61" spans="2:62" ht="12.75">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row>
    <row r="62" spans="2:62" ht="12.75">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row>
    <row r="63" spans="2:62" ht="12.75">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row>
    <row r="64" spans="2:62" ht="12.75">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row>
    <row r="65" spans="2:62" ht="12.75">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row>
    <row r="66" spans="2:62" ht="12.75">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row>
    <row r="67" spans="2:62" ht="12.75">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row>
    <row r="68" spans="2:62" ht="12.75">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row>
    <row r="69" spans="2:62" ht="12.75">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row>
    <row r="70" spans="2:62" ht="12.75">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row>
    <row r="71" spans="2:62" ht="12.75">
      <c r="B71" s="183"/>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row>
    <row r="72" spans="2:62" ht="12.75">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row>
    <row r="73" spans="2:62" ht="12.75">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row>
    <row r="74" spans="2:62" ht="12.75">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row>
    <row r="75" spans="2:62" ht="12.75">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row>
    <row r="76" spans="2:62" ht="12.75">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row>
    <row r="77" spans="2:62" ht="12.75">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row>
    <row r="78" spans="2:62" ht="12.75">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row>
    <row r="79" spans="2:62" ht="12.75">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row>
    <row r="80" spans="2:62" ht="12.75">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row>
    <row r="81" spans="2:62" ht="12.75">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row>
    <row r="82" spans="2:62" ht="12.75">
      <c r="B82" s="183"/>
      <c r="C82" s="183"/>
      <c r="D82" s="183"/>
      <c r="E82" s="183"/>
      <c r="F82" s="183"/>
      <c r="G82" s="183"/>
      <c r="H82" s="183"/>
      <c r="I82" s="183"/>
      <c r="J82" s="183"/>
      <c r="K82" s="183"/>
      <c r="L82" s="183"/>
      <c r="M82" s="183"/>
      <c r="N82" s="183"/>
      <c r="O82" s="183"/>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3"/>
    </row>
    <row r="83" spans="2:62" ht="12.75">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row>
    <row r="84" spans="2:62" ht="12.75">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row>
    <row r="85" spans="2:62" ht="12.75">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row>
    <row r="86" spans="2:62" ht="12.75">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row>
    <row r="87" spans="2:62" ht="12.75">
      <c r="B87" s="183"/>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3"/>
      <c r="AL87" s="183"/>
      <c r="AM87" s="183"/>
      <c r="AN87" s="183"/>
      <c r="AO87" s="183"/>
      <c r="AP87" s="183"/>
      <c r="AQ87" s="183"/>
      <c r="AR87" s="183"/>
      <c r="AS87" s="183"/>
      <c r="AT87" s="183"/>
      <c r="AU87" s="183"/>
      <c r="AV87" s="183"/>
      <c r="AW87" s="183"/>
      <c r="AX87" s="183"/>
      <c r="AY87" s="183"/>
      <c r="AZ87" s="183"/>
      <c r="BA87" s="183"/>
      <c r="BB87" s="183"/>
      <c r="BC87" s="183"/>
      <c r="BD87" s="183"/>
      <c r="BE87" s="183"/>
      <c r="BF87" s="183"/>
      <c r="BG87" s="183"/>
      <c r="BH87" s="183"/>
      <c r="BI87" s="183"/>
      <c r="BJ87" s="183"/>
    </row>
    <row r="88" spans="2:62" ht="12.75">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83"/>
      <c r="AM88" s="183"/>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row>
    <row r="89" spans="2:62" ht="12.75">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row>
    <row r="90" spans="2:62" ht="12.75">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row>
    <row r="91" spans="2:62" ht="12.75">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row>
    <row r="92" spans="2:62" ht="12.75">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c r="BJ92" s="183"/>
    </row>
    <row r="93" spans="2:62" ht="12.75">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row>
    <row r="94" spans="2:62" ht="12.75">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row>
    <row r="95" spans="2:62" ht="12.75">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3"/>
      <c r="AL95" s="183"/>
      <c r="AM95" s="183"/>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row>
    <row r="96" spans="2:62" ht="12.75">
      <c r="B96" s="183"/>
      <c r="C96" s="183"/>
      <c r="D96" s="183"/>
      <c r="E96" s="183"/>
      <c r="F96" s="183"/>
      <c r="G96" s="183"/>
      <c r="H96" s="183"/>
      <c r="I96" s="183"/>
      <c r="J96" s="183"/>
      <c r="K96" s="183"/>
      <c r="L96" s="183"/>
      <c r="M96" s="183"/>
      <c r="N96" s="183"/>
      <c r="O96" s="183"/>
      <c r="P96" s="183"/>
      <c r="Q96" s="183"/>
      <c r="R96" s="183"/>
      <c r="S96" s="183"/>
      <c r="T96" s="183"/>
      <c r="U96" s="183"/>
      <c r="V96" s="183"/>
      <c r="W96" s="183"/>
      <c r="X96" s="183"/>
      <c r="Y96" s="183"/>
      <c r="Z96" s="183"/>
      <c r="AA96" s="183"/>
      <c r="AB96" s="183"/>
      <c r="AC96" s="183"/>
      <c r="AD96" s="183"/>
      <c r="AE96" s="183"/>
      <c r="AF96" s="183"/>
      <c r="AG96" s="183"/>
      <c r="AH96" s="183"/>
      <c r="AI96" s="183"/>
      <c r="AJ96" s="183"/>
      <c r="AK96" s="183"/>
      <c r="AL96" s="183"/>
      <c r="AM96" s="183"/>
      <c r="AN96" s="183"/>
      <c r="AO96" s="183"/>
      <c r="AP96" s="183"/>
      <c r="AQ96" s="183"/>
      <c r="AR96" s="183"/>
      <c r="AS96" s="183"/>
      <c r="AT96" s="183"/>
      <c r="AU96" s="183"/>
      <c r="AV96" s="183"/>
      <c r="AW96" s="183"/>
      <c r="AX96" s="183"/>
      <c r="AY96" s="183"/>
      <c r="AZ96" s="183"/>
      <c r="BA96" s="183"/>
      <c r="BB96" s="183"/>
      <c r="BC96" s="183"/>
      <c r="BD96" s="183"/>
      <c r="BE96" s="183"/>
      <c r="BF96" s="183"/>
      <c r="BG96" s="183"/>
      <c r="BH96" s="183"/>
      <c r="BI96" s="183"/>
      <c r="BJ96" s="183"/>
    </row>
    <row r="97" spans="2:62" ht="12.75">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row>
    <row r="98" spans="2:62" ht="12.75">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row>
    <row r="99" spans="2:62" ht="12.75">
      <c r="B99" s="183"/>
      <c r="C99" s="183"/>
      <c r="D99" s="183"/>
      <c r="E99" s="183"/>
      <c r="F99" s="183"/>
      <c r="G99" s="183"/>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c r="AS99" s="183"/>
      <c r="AT99" s="183"/>
      <c r="AU99" s="183"/>
      <c r="AV99" s="183"/>
      <c r="AW99" s="183"/>
      <c r="AX99" s="183"/>
      <c r="AY99" s="183"/>
      <c r="AZ99" s="183"/>
      <c r="BA99" s="183"/>
      <c r="BB99" s="183"/>
      <c r="BC99" s="183"/>
      <c r="BD99" s="183"/>
      <c r="BE99" s="183"/>
      <c r="BF99" s="183"/>
      <c r="BG99" s="183"/>
      <c r="BH99" s="183"/>
      <c r="BI99" s="183"/>
      <c r="BJ99" s="183"/>
    </row>
    <row r="100" spans="2:62" ht="12.75">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183"/>
      <c r="Y100" s="183"/>
      <c r="Z100" s="183"/>
      <c r="AA100" s="183"/>
      <c r="AB100" s="183"/>
      <c r="AC100" s="183"/>
      <c r="AD100" s="183"/>
      <c r="AE100" s="183"/>
      <c r="AF100" s="183"/>
      <c r="AG100" s="183"/>
      <c r="AH100" s="183"/>
      <c r="AI100" s="183"/>
      <c r="AJ100" s="183"/>
      <c r="AK100" s="183"/>
      <c r="AL100" s="183"/>
      <c r="AM100" s="183"/>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row>
    <row r="101" spans="2:62" ht="12.75">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row>
    <row r="102" spans="2:62" ht="12.75">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row>
    <row r="103" spans="2:62" ht="12.75">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183"/>
      <c r="Y103" s="183"/>
      <c r="Z103" s="183"/>
      <c r="AA103" s="183"/>
      <c r="AB103" s="183"/>
      <c r="AC103" s="183"/>
      <c r="AD103" s="183"/>
      <c r="AE103" s="183"/>
      <c r="AF103" s="183"/>
      <c r="AG103" s="183"/>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row>
    <row r="104" spans="2:62" ht="12.75">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183"/>
      <c r="Y104" s="183"/>
      <c r="Z104" s="183"/>
      <c r="AA104" s="183"/>
      <c r="AB104" s="183"/>
      <c r="AC104" s="183"/>
      <c r="AD104" s="183"/>
      <c r="AE104" s="183"/>
      <c r="AF104" s="183"/>
      <c r="AG104" s="183"/>
      <c r="AH104" s="183"/>
      <c r="AI104" s="183"/>
      <c r="AJ104" s="183"/>
      <c r="AK104" s="183"/>
      <c r="AL104" s="183"/>
      <c r="AM104" s="183"/>
      <c r="AN104" s="183"/>
      <c r="AO104" s="183"/>
      <c r="AP104" s="183"/>
      <c r="AQ104" s="183"/>
      <c r="AR104" s="183"/>
      <c r="AS104" s="183"/>
      <c r="AT104" s="183"/>
      <c r="AU104" s="183"/>
      <c r="AV104" s="183"/>
      <c r="AW104" s="183"/>
      <c r="AX104" s="183"/>
      <c r="AY104" s="183"/>
      <c r="AZ104" s="183"/>
      <c r="BA104" s="183"/>
      <c r="BB104" s="183"/>
      <c r="BC104" s="183"/>
      <c r="BD104" s="183"/>
      <c r="BE104" s="183"/>
      <c r="BF104" s="183"/>
      <c r="BG104" s="183"/>
      <c r="BH104" s="183"/>
      <c r="BI104" s="183"/>
      <c r="BJ104" s="183"/>
    </row>
    <row r="105" spans="2:62" ht="12.75">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183"/>
      <c r="Y105" s="183"/>
      <c r="Z105" s="183"/>
      <c r="AA105" s="183"/>
      <c r="AB105" s="183"/>
      <c r="AC105" s="183"/>
      <c r="AD105" s="183"/>
      <c r="AE105" s="183"/>
      <c r="AF105" s="183"/>
      <c r="AG105" s="183"/>
      <c r="AH105" s="183"/>
      <c r="AI105" s="183"/>
      <c r="AJ105" s="183"/>
      <c r="AK105" s="183"/>
      <c r="AL105" s="183"/>
      <c r="AM105" s="183"/>
      <c r="AN105" s="183"/>
      <c r="AO105" s="183"/>
      <c r="AP105" s="183"/>
      <c r="AQ105" s="183"/>
      <c r="AR105" s="183"/>
      <c r="AS105" s="183"/>
      <c r="AT105" s="183"/>
      <c r="AU105" s="183"/>
      <c r="AV105" s="183"/>
      <c r="AW105" s="183"/>
      <c r="AX105" s="183"/>
      <c r="AY105" s="183"/>
      <c r="AZ105" s="183"/>
      <c r="BA105" s="183"/>
      <c r="BB105" s="183"/>
      <c r="BC105" s="183"/>
      <c r="BD105" s="183"/>
      <c r="BE105" s="183"/>
      <c r="BF105" s="183"/>
      <c r="BG105" s="183"/>
      <c r="BH105" s="183"/>
      <c r="BI105" s="183"/>
      <c r="BJ105" s="183"/>
    </row>
    <row r="106" spans="2:62" ht="12.75">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row>
    <row r="107" spans="2:62" ht="12.75">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c r="BH107" s="183"/>
      <c r="BI107" s="183"/>
      <c r="BJ107" s="183"/>
    </row>
    <row r="108" spans="2:62" ht="12.75">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c r="AP108" s="183"/>
      <c r="AQ108" s="183"/>
      <c r="AR108" s="183"/>
      <c r="AS108" s="183"/>
      <c r="AT108" s="183"/>
      <c r="AU108" s="183"/>
      <c r="AV108" s="183"/>
      <c r="AW108" s="183"/>
      <c r="AX108" s="183"/>
      <c r="AY108" s="183"/>
      <c r="AZ108" s="183"/>
      <c r="BA108" s="183"/>
      <c r="BB108" s="183"/>
      <c r="BC108" s="183"/>
      <c r="BD108" s="183"/>
      <c r="BE108" s="183"/>
      <c r="BF108" s="183"/>
      <c r="BG108" s="183"/>
      <c r="BH108" s="183"/>
      <c r="BI108" s="183"/>
      <c r="BJ108" s="183"/>
    </row>
    <row r="109" spans="2:62" ht="12.75">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3"/>
      <c r="AK109" s="183"/>
      <c r="AL109" s="183"/>
      <c r="AM109" s="183"/>
      <c r="AN109" s="183"/>
      <c r="AO109" s="183"/>
      <c r="AP109" s="183"/>
      <c r="AQ109" s="183"/>
      <c r="AR109" s="183"/>
      <c r="AS109" s="183"/>
      <c r="AT109" s="183"/>
      <c r="AU109" s="183"/>
      <c r="AV109" s="183"/>
      <c r="AW109" s="183"/>
      <c r="AX109" s="183"/>
      <c r="AY109" s="183"/>
      <c r="AZ109" s="183"/>
      <c r="BA109" s="183"/>
      <c r="BB109" s="183"/>
      <c r="BC109" s="183"/>
      <c r="BD109" s="183"/>
      <c r="BE109" s="183"/>
      <c r="BF109" s="183"/>
      <c r="BG109" s="183"/>
      <c r="BH109" s="183"/>
      <c r="BI109" s="183"/>
      <c r="BJ109" s="183"/>
    </row>
    <row r="110" spans="2:62" ht="12.75">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183"/>
      <c r="Y110" s="183"/>
      <c r="Z110" s="183"/>
      <c r="AA110" s="183"/>
      <c r="AB110" s="183"/>
      <c r="AC110" s="183"/>
      <c r="AD110" s="183"/>
      <c r="AE110" s="183"/>
      <c r="AF110" s="183"/>
      <c r="AG110" s="183"/>
      <c r="AH110" s="183"/>
      <c r="AI110" s="183"/>
      <c r="AJ110" s="183"/>
      <c r="AK110" s="183"/>
      <c r="AL110" s="183"/>
      <c r="AM110" s="183"/>
      <c r="AN110" s="183"/>
      <c r="AO110" s="183"/>
      <c r="AP110" s="183"/>
      <c r="AQ110" s="183"/>
      <c r="AR110" s="183"/>
      <c r="AS110" s="183"/>
      <c r="AT110" s="183"/>
      <c r="AU110" s="183"/>
      <c r="AV110" s="183"/>
      <c r="AW110" s="183"/>
      <c r="AX110" s="183"/>
      <c r="AY110" s="183"/>
      <c r="AZ110" s="183"/>
      <c r="BA110" s="183"/>
      <c r="BB110" s="183"/>
      <c r="BC110" s="183"/>
      <c r="BD110" s="183"/>
      <c r="BE110" s="183"/>
      <c r="BF110" s="183"/>
      <c r="BG110" s="183"/>
      <c r="BH110" s="183"/>
      <c r="BI110" s="183"/>
      <c r="BJ110" s="183"/>
    </row>
    <row r="111" spans="2:62" ht="12.75">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183"/>
      <c r="Y111" s="183"/>
      <c r="Z111" s="183"/>
      <c r="AA111" s="183"/>
      <c r="AB111" s="183"/>
      <c r="AC111" s="183"/>
      <c r="AD111" s="183"/>
      <c r="AE111" s="183"/>
      <c r="AF111" s="183"/>
      <c r="AG111" s="183"/>
      <c r="AH111" s="183"/>
      <c r="AI111" s="183"/>
      <c r="AJ111" s="183"/>
      <c r="AK111" s="183"/>
      <c r="AL111" s="183"/>
      <c r="AM111" s="183"/>
      <c r="AN111" s="183"/>
      <c r="AO111" s="183"/>
      <c r="AP111" s="183"/>
      <c r="AQ111" s="183"/>
      <c r="AR111" s="183"/>
      <c r="AS111" s="183"/>
      <c r="AT111" s="183"/>
      <c r="AU111" s="183"/>
      <c r="AV111" s="183"/>
      <c r="AW111" s="183"/>
      <c r="AX111" s="183"/>
      <c r="AY111" s="183"/>
      <c r="AZ111" s="183"/>
      <c r="BA111" s="183"/>
      <c r="BB111" s="183"/>
      <c r="BC111" s="183"/>
      <c r="BD111" s="183"/>
      <c r="BE111" s="183"/>
      <c r="BF111" s="183"/>
      <c r="BG111" s="183"/>
      <c r="BH111" s="183"/>
      <c r="BI111" s="183"/>
      <c r="BJ111" s="183"/>
    </row>
    <row r="112" spans="2:62" ht="12.75">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3"/>
      <c r="AY112" s="183"/>
      <c r="AZ112" s="183"/>
      <c r="BA112" s="183"/>
      <c r="BB112" s="183"/>
      <c r="BC112" s="183"/>
      <c r="BD112" s="183"/>
      <c r="BE112" s="183"/>
      <c r="BF112" s="183"/>
      <c r="BG112" s="183"/>
      <c r="BH112" s="183"/>
      <c r="BI112" s="183"/>
      <c r="BJ112" s="183"/>
    </row>
    <row r="113" spans="2:62" ht="12.75">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183"/>
      <c r="Y113" s="183"/>
      <c r="Z113" s="183"/>
      <c r="AA113" s="183"/>
      <c r="AB113" s="183"/>
      <c r="AC113" s="183"/>
      <c r="AD113" s="183"/>
      <c r="AE113" s="183"/>
      <c r="AF113" s="183"/>
      <c r="AG113" s="183"/>
      <c r="AH113" s="183"/>
      <c r="AI113" s="183"/>
      <c r="AJ113" s="183"/>
      <c r="AK113" s="183"/>
      <c r="AL113" s="183"/>
      <c r="AM113" s="183"/>
      <c r="AN113" s="183"/>
      <c r="AO113" s="183"/>
      <c r="AP113" s="183"/>
      <c r="AQ113" s="183"/>
      <c r="AR113" s="183"/>
      <c r="AS113" s="183"/>
      <c r="AT113" s="183"/>
      <c r="AU113" s="183"/>
      <c r="AV113" s="183"/>
      <c r="AW113" s="183"/>
      <c r="AX113" s="183"/>
      <c r="AY113" s="183"/>
      <c r="AZ113" s="183"/>
      <c r="BA113" s="183"/>
      <c r="BB113" s="183"/>
      <c r="BC113" s="183"/>
      <c r="BD113" s="183"/>
      <c r="BE113" s="183"/>
      <c r="BF113" s="183"/>
      <c r="BG113" s="183"/>
      <c r="BH113" s="183"/>
      <c r="BI113" s="183"/>
      <c r="BJ113" s="183"/>
    </row>
    <row r="114" spans="2:62" ht="12.75">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83"/>
      <c r="AQ114" s="183"/>
      <c r="AR114" s="183"/>
      <c r="AS114" s="183"/>
      <c r="AT114" s="183"/>
      <c r="AU114" s="183"/>
      <c r="AV114" s="183"/>
      <c r="AW114" s="183"/>
      <c r="AX114" s="183"/>
      <c r="AY114" s="183"/>
      <c r="AZ114" s="183"/>
      <c r="BA114" s="183"/>
      <c r="BB114" s="183"/>
      <c r="BC114" s="183"/>
      <c r="BD114" s="183"/>
      <c r="BE114" s="183"/>
      <c r="BF114" s="183"/>
      <c r="BG114" s="183"/>
      <c r="BH114" s="183"/>
      <c r="BI114" s="183"/>
      <c r="BJ114" s="183"/>
    </row>
    <row r="115" spans="2:62" ht="12.75">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183"/>
      <c r="AH115" s="183"/>
      <c r="AI115" s="183"/>
      <c r="AJ115" s="183"/>
      <c r="AK115" s="183"/>
      <c r="AL115" s="183"/>
      <c r="AM115" s="183"/>
      <c r="AN115" s="183"/>
      <c r="AO115" s="183"/>
      <c r="AP115" s="183"/>
      <c r="AQ115" s="183"/>
      <c r="AR115" s="183"/>
      <c r="AS115" s="183"/>
      <c r="AT115" s="183"/>
      <c r="AU115" s="183"/>
      <c r="AV115" s="183"/>
      <c r="AW115" s="183"/>
      <c r="AX115" s="183"/>
      <c r="AY115" s="183"/>
      <c r="AZ115" s="183"/>
      <c r="BA115" s="183"/>
      <c r="BB115" s="183"/>
      <c r="BC115" s="183"/>
      <c r="BD115" s="183"/>
      <c r="BE115" s="183"/>
      <c r="BF115" s="183"/>
      <c r="BG115" s="183"/>
      <c r="BH115" s="183"/>
      <c r="BI115" s="183"/>
      <c r="BJ115" s="183"/>
    </row>
    <row r="116" spans="2:62" ht="12.75">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3"/>
      <c r="AY116" s="183"/>
      <c r="AZ116" s="183"/>
      <c r="BA116" s="183"/>
      <c r="BB116" s="183"/>
      <c r="BC116" s="183"/>
      <c r="BD116" s="183"/>
      <c r="BE116" s="183"/>
      <c r="BF116" s="183"/>
      <c r="BG116" s="183"/>
      <c r="BH116" s="183"/>
      <c r="BI116" s="183"/>
      <c r="BJ116" s="183"/>
    </row>
    <row r="117" spans="2:62" ht="12.75">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83"/>
      <c r="AD117" s="183"/>
      <c r="AE117" s="183"/>
      <c r="AF117" s="183"/>
      <c r="AG117" s="183"/>
      <c r="AH117" s="183"/>
      <c r="AI117" s="183"/>
      <c r="AJ117" s="183"/>
      <c r="AK117" s="183"/>
      <c r="AL117" s="183"/>
      <c r="AM117" s="183"/>
      <c r="AN117" s="183"/>
      <c r="AO117" s="183"/>
      <c r="AP117" s="183"/>
      <c r="AQ117" s="183"/>
      <c r="AR117" s="183"/>
      <c r="AS117" s="183"/>
      <c r="AT117" s="183"/>
      <c r="AU117" s="183"/>
      <c r="AV117" s="183"/>
      <c r="AW117" s="183"/>
      <c r="AX117" s="183"/>
      <c r="AY117" s="183"/>
      <c r="AZ117" s="183"/>
      <c r="BA117" s="183"/>
      <c r="BB117" s="183"/>
      <c r="BC117" s="183"/>
      <c r="BD117" s="183"/>
      <c r="BE117" s="183"/>
      <c r="BF117" s="183"/>
      <c r="BG117" s="183"/>
      <c r="BH117" s="183"/>
      <c r="BI117" s="183"/>
      <c r="BJ117" s="183"/>
    </row>
    <row r="118" spans="2:62" ht="12.75">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183"/>
      <c r="Y118" s="183"/>
      <c r="Z118" s="183"/>
      <c r="AA118" s="183"/>
      <c r="AB118" s="183"/>
      <c r="AC118" s="183"/>
      <c r="AD118" s="183"/>
      <c r="AE118" s="183"/>
      <c r="AF118" s="183"/>
      <c r="AG118" s="183"/>
      <c r="AH118" s="183"/>
      <c r="AI118" s="183"/>
      <c r="AJ118" s="183"/>
      <c r="AK118" s="183"/>
      <c r="AL118" s="183"/>
      <c r="AM118" s="183"/>
      <c r="AN118" s="183"/>
      <c r="AO118" s="183"/>
      <c r="AP118" s="183"/>
      <c r="AQ118" s="183"/>
      <c r="AR118" s="183"/>
      <c r="AS118" s="183"/>
      <c r="AT118" s="183"/>
      <c r="AU118" s="183"/>
      <c r="AV118" s="183"/>
      <c r="AW118" s="183"/>
      <c r="AX118" s="183"/>
      <c r="AY118" s="183"/>
      <c r="AZ118" s="183"/>
      <c r="BA118" s="183"/>
      <c r="BB118" s="183"/>
      <c r="BC118" s="183"/>
      <c r="BD118" s="183"/>
      <c r="BE118" s="183"/>
      <c r="BF118" s="183"/>
      <c r="BG118" s="183"/>
      <c r="BH118" s="183"/>
      <c r="BI118" s="183"/>
      <c r="BJ118" s="183"/>
    </row>
    <row r="119" spans="2:62" ht="12.75">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c r="AK119" s="183"/>
      <c r="AL119" s="183"/>
      <c r="AM119" s="183"/>
      <c r="AN119" s="183"/>
      <c r="AO119" s="183"/>
      <c r="AP119" s="183"/>
      <c r="AQ119" s="183"/>
      <c r="AR119" s="183"/>
      <c r="AS119" s="183"/>
      <c r="AT119" s="183"/>
      <c r="AU119" s="183"/>
      <c r="AV119" s="183"/>
      <c r="AW119" s="183"/>
      <c r="AX119" s="183"/>
      <c r="AY119" s="183"/>
      <c r="AZ119" s="183"/>
      <c r="BA119" s="183"/>
      <c r="BB119" s="183"/>
      <c r="BC119" s="183"/>
      <c r="BD119" s="183"/>
      <c r="BE119" s="183"/>
      <c r="BF119" s="183"/>
      <c r="BG119" s="183"/>
      <c r="BH119" s="183"/>
      <c r="BI119" s="183"/>
      <c r="BJ119" s="183"/>
    </row>
    <row r="120" spans="2:62" ht="12.75">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183"/>
      <c r="AR120" s="183"/>
      <c r="AS120" s="183"/>
      <c r="AT120" s="183"/>
      <c r="AU120" s="183"/>
      <c r="AV120" s="183"/>
      <c r="AW120" s="183"/>
      <c r="AX120" s="183"/>
      <c r="AY120" s="183"/>
      <c r="AZ120" s="183"/>
      <c r="BA120" s="183"/>
      <c r="BB120" s="183"/>
      <c r="BC120" s="183"/>
      <c r="BD120" s="183"/>
      <c r="BE120" s="183"/>
      <c r="BF120" s="183"/>
      <c r="BG120" s="183"/>
      <c r="BH120" s="183"/>
      <c r="BI120" s="183"/>
      <c r="BJ120" s="183"/>
    </row>
    <row r="121" spans="2:62" ht="12.75">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183"/>
      <c r="Y121" s="183"/>
      <c r="Z121" s="183"/>
      <c r="AA121" s="183"/>
      <c r="AB121" s="183"/>
      <c r="AC121" s="183"/>
      <c r="AD121" s="183"/>
      <c r="AE121" s="183"/>
      <c r="AF121" s="183"/>
      <c r="AG121" s="183"/>
      <c r="AH121" s="183"/>
      <c r="AI121" s="183"/>
      <c r="AJ121" s="183"/>
      <c r="AK121" s="183"/>
      <c r="AL121" s="183"/>
      <c r="AM121" s="183"/>
      <c r="AN121" s="183"/>
      <c r="AO121" s="183"/>
      <c r="AP121" s="183"/>
      <c r="AQ121" s="183"/>
      <c r="AR121" s="183"/>
      <c r="AS121" s="183"/>
      <c r="AT121" s="183"/>
      <c r="AU121" s="183"/>
      <c r="AV121" s="183"/>
      <c r="AW121" s="183"/>
      <c r="AX121" s="183"/>
      <c r="AY121" s="183"/>
      <c r="AZ121" s="183"/>
      <c r="BA121" s="183"/>
      <c r="BB121" s="183"/>
      <c r="BC121" s="183"/>
      <c r="BD121" s="183"/>
      <c r="BE121" s="183"/>
      <c r="BF121" s="183"/>
      <c r="BG121" s="183"/>
      <c r="BH121" s="183"/>
      <c r="BI121" s="183"/>
      <c r="BJ121" s="183"/>
    </row>
    <row r="122" spans="2:62" ht="12.75">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3"/>
      <c r="AF122" s="183"/>
      <c r="AG122" s="183"/>
      <c r="AH122" s="183"/>
      <c r="AI122" s="183"/>
      <c r="AJ122" s="183"/>
      <c r="AK122" s="183"/>
      <c r="AL122" s="183"/>
      <c r="AM122" s="183"/>
      <c r="AN122" s="183"/>
      <c r="AO122" s="183"/>
      <c r="AP122" s="183"/>
      <c r="AQ122" s="183"/>
      <c r="AR122" s="183"/>
      <c r="AS122" s="183"/>
      <c r="AT122" s="183"/>
      <c r="AU122" s="183"/>
      <c r="AV122" s="183"/>
      <c r="AW122" s="183"/>
      <c r="AX122" s="183"/>
      <c r="AY122" s="183"/>
      <c r="AZ122" s="183"/>
      <c r="BA122" s="183"/>
      <c r="BB122" s="183"/>
      <c r="BC122" s="183"/>
      <c r="BD122" s="183"/>
      <c r="BE122" s="183"/>
      <c r="BF122" s="183"/>
      <c r="BG122" s="183"/>
      <c r="BH122" s="183"/>
      <c r="BI122" s="183"/>
      <c r="BJ122" s="183"/>
    </row>
    <row r="123" spans="2:62" ht="12.75">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183"/>
      <c r="Y123" s="183"/>
      <c r="Z123" s="183"/>
      <c r="AA123" s="183"/>
      <c r="AB123" s="183"/>
      <c r="AC123" s="183"/>
      <c r="AD123" s="183"/>
      <c r="AE123" s="183"/>
      <c r="AF123" s="183"/>
      <c r="AG123" s="183"/>
      <c r="AH123" s="183"/>
      <c r="AI123" s="183"/>
      <c r="AJ123" s="183"/>
      <c r="AK123" s="183"/>
      <c r="AL123" s="183"/>
      <c r="AM123" s="183"/>
      <c r="AN123" s="183"/>
      <c r="AO123" s="183"/>
      <c r="AP123" s="183"/>
      <c r="AQ123" s="183"/>
      <c r="AR123" s="183"/>
      <c r="AS123" s="183"/>
      <c r="AT123" s="183"/>
      <c r="AU123" s="183"/>
      <c r="AV123" s="183"/>
      <c r="AW123" s="183"/>
      <c r="AX123" s="183"/>
      <c r="AY123" s="183"/>
      <c r="AZ123" s="183"/>
      <c r="BA123" s="183"/>
      <c r="BB123" s="183"/>
      <c r="BC123" s="183"/>
      <c r="BD123" s="183"/>
      <c r="BE123" s="183"/>
      <c r="BF123" s="183"/>
      <c r="BG123" s="183"/>
      <c r="BH123" s="183"/>
      <c r="BI123" s="183"/>
      <c r="BJ123" s="183"/>
    </row>
    <row r="124" spans="2:62" ht="12.75">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3"/>
      <c r="AY124" s="183"/>
      <c r="AZ124" s="183"/>
      <c r="BA124" s="183"/>
      <c r="BB124" s="183"/>
      <c r="BC124" s="183"/>
      <c r="BD124" s="183"/>
      <c r="BE124" s="183"/>
      <c r="BF124" s="183"/>
      <c r="BG124" s="183"/>
      <c r="BH124" s="183"/>
      <c r="BI124" s="183"/>
      <c r="BJ124" s="183"/>
    </row>
    <row r="125" spans="2:62" ht="12.75">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183"/>
      <c r="Y125" s="183"/>
      <c r="Z125" s="183"/>
      <c r="AA125" s="183"/>
      <c r="AB125" s="183"/>
      <c r="AC125" s="183"/>
      <c r="AD125" s="183"/>
      <c r="AE125" s="183"/>
      <c r="AF125" s="183"/>
      <c r="AG125" s="183"/>
      <c r="AH125" s="183"/>
      <c r="AI125" s="183"/>
      <c r="AJ125" s="183"/>
      <c r="AK125" s="183"/>
      <c r="AL125" s="183"/>
      <c r="AM125" s="183"/>
      <c r="AN125" s="183"/>
      <c r="AO125" s="183"/>
      <c r="AP125" s="183"/>
      <c r="AQ125" s="183"/>
      <c r="AR125" s="183"/>
      <c r="AS125" s="183"/>
      <c r="AT125" s="183"/>
      <c r="AU125" s="183"/>
      <c r="AV125" s="183"/>
      <c r="AW125" s="183"/>
      <c r="AX125" s="183"/>
      <c r="AY125" s="183"/>
      <c r="AZ125" s="183"/>
      <c r="BA125" s="183"/>
      <c r="BB125" s="183"/>
      <c r="BC125" s="183"/>
      <c r="BD125" s="183"/>
      <c r="BE125" s="183"/>
      <c r="BF125" s="183"/>
      <c r="BG125" s="183"/>
      <c r="BH125" s="183"/>
      <c r="BI125" s="183"/>
      <c r="BJ125" s="183"/>
    </row>
    <row r="126" spans="2:62" ht="12.75">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183"/>
      <c r="Y126" s="183"/>
      <c r="Z126" s="183"/>
      <c r="AA126" s="183"/>
      <c r="AB126" s="183"/>
      <c r="AC126" s="183"/>
      <c r="AD126" s="183"/>
      <c r="AE126" s="183"/>
      <c r="AF126" s="183"/>
      <c r="AG126" s="183"/>
      <c r="AH126" s="183"/>
      <c r="AI126" s="183"/>
      <c r="AJ126" s="183"/>
      <c r="AK126" s="183"/>
      <c r="AL126" s="183"/>
      <c r="AM126" s="183"/>
      <c r="AN126" s="183"/>
      <c r="AO126" s="183"/>
      <c r="AP126" s="183"/>
      <c r="AQ126" s="183"/>
      <c r="AR126" s="183"/>
      <c r="AS126" s="183"/>
      <c r="AT126" s="183"/>
      <c r="AU126" s="183"/>
      <c r="AV126" s="183"/>
      <c r="AW126" s="183"/>
      <c r="AX126" s="183"/>
      <c r="AY126" s="183"/>
      <c r="AZ126" s="183"/>
      <c r="BA126" s="183"/>
      <c r="BB126" s="183"/>
      <c r="BC126" s="183"/>
      <c r="BD126" s="183"/>
      <c r="BE126" s="183"/>
      <c r="BF126" s="183"/>
      <c r="BG126" s="183"/>
      <c r="BH126" s="183"/>
      <c r="BI126" s="183"/>
      <c r="BJ126" s="183"/>
    </row>
    <row r="127" spans="2:62" ht="12.75">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3"/>
      <c r="AP127" s="183"/>
      <c r="AQ127" s="183"/>
      <c r="AR127" s="183"/>
      <c r="AS127" s="183"/>
      <c r="AT127" s="183"/>
      <c r="AU127" s="183"/>
      <c r="AV127" s="183"/>
      <c r="AW127" s="183"/>
      <c r="AX127" s="183"/>
      <c r="AY127" s="183"/>
      <c r="AZ127" s="183"/>
      <c r="BA127" s="183"/>
      <c r="BB127" s="183"/>
      <c r="BC127" s="183"/>
      <c r="BD127" s="183"/>
      <c r="BE127" s="183"/>
      <c r="BF127" s="183"/>
      <c r="BG127" s="183"/>
      <c r="BH127" s="183"/>
      <c r="BI127" s="183"/>
      <c r="BJ127" s="183"/>
    </row>
    <row r="128" spans="2:62" ht="12.75">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c r="AA128" s="183"/>
      <c r="AB128" s="183"/>
      <c r="AC128" s="183"/>
      <c r="AD128" s="183"/>
      <c r="AE128" s="183"/>
      <c r="AF128" s="183"/>
      <c r="AG128" s="183"/>
      <c r="AH128" s="183"/>
      <c r="AI128" s="183"/>
      <c r="AJ128" s="183"/>
      <c r="AK128" s="183"/>
      <c r="AL128" s="183"/>
      <c r="AM128" s="183"/>
      <c r="AN128" s="183"/>
      <c r="AO128" s="183"/>
      <c r="AP128" s="183"/>
      <c r="AQ128" s="183"/>
      <c r="AR128" s="183"/>
      <c r="AS128" s="183"/>
      <c r="AT128" s="183"/>
      <c r="AU128" s="183"/>
      <c r="AV128" s="183"/>
      <c r="AW128" s="183"/>
      <c r="AX128" s="183"/>
      <c r="AY128" s="183"/>
      <c r="AZ128" s="183"/>
      <c r="BA128" s="183"/>
      <c r="BB128" s="183"/>
      <c r="BC128" s="183"/>
      <c r="BD128" s="183"/>
      <c r="BE128" s="183"/>
      <c r="BF128" s="183"/>
      <c r="BG128" s="183"/>
      <c r="BH128" s="183"/>
      <c r="BI128" s="183"/>
      <c r="BJ128" s="183"/>
    </row>
    <row r="129" spans="2:62" ht="12.75">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183"/>
      <c r="Y129" s="183"/>
      <c r="Z129" s="183"/>
      <c r="AA129" s="183"/>
      <c r="AB129" s="183"/>
      <c r="AC129" s="183"/>
      <c r="AD129" s="183"/>
      <c r="AE129" s="183"/>
      <c r="AF129" s="183"/>
      <c r="AG129" s="183"/>
      <c r="AH129" s="183"/>
      <c r="AI129" s="183"/>
      <c r="AJ129" s="183"/>
      <c r="AK129" s="183"/>
      <c r="AL129" s="183"/>
      <c r="AM129" s="183"/>
      <c r="AN129" s="183"/>
      <c r="AO129" s="183"/>
      <c r="AP129" s="183"/>
      <c r="AQ129" s="183"/>
      <c r="AR129" s="183"/>
      <c r="AS129" s="183"/>
      <c r="AT129" s="183"/>
      <c r="AU129" s="183"/>
      <c r="AV129" s="183"/>
      <c r="AW129" s="183"/>
      <c r="AX129" s="183"/>
      <c r="AY129" s="183"/>
      <c r="AZ129" s="183"/>
      <c r="BA129" s="183"/>
      <c r="BB129" s="183"/>
      <c r="BC129" s="183"/>
      <c r="BD129" s="183"/>
      <c r="BE129" s="183"/>
      <c r="BF129" s="183"/>
      <c r="BG129" s="183"/>
      <c r="BH129" s="183"/>
      <c r="BI129" s="183"/>
      <c r="BJ129" s="183"/>
    </row>
    <row r="130" spans="2:62" ht="12.75">
      <c r="B130" s="18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c r="AS130" s="183"/>
      <c r="AT130" s="183"/>
      <c r="AU130" s="183"/>
      <c r="AV130" s="183"/>
      <c r="AW130" s="183"/>
      <c r="AX130" s="183"/>
      <c r="AY130" s="183"/>
      <c r="AZ130" s="183"/>
      <c r="BA130" s="183"/>
      <c r="BB130" s="183"/>
      <c r="BC130" s="183"/>
      <c r="BD130" s="183"/>
      <c r="BE130" s="183"/>
      <c r="BF130" s="183"/>
      <c r="BG130" s="183"/>
      <c r="BH130" s="183"/>
      <c r="BI130" s="183"/>
      <c r="BJ130" s="183"/>
    </row>
    <row r="131" spans="2:62" ht="12.75">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3"/>
      <c r="AY131" s="183"/>
      <c r="AZ131" s="183"/>
      <c r="BA131" s="183"/>
      <c r="BB131" s="183"/>
      <c r="BC131" s="183"/>
      <c r="BD131" s="183"/>
      <c r="BE131" s="183"/>
      <c r="BF131" s="183"/>
      <c r="BG131" s="183"/>
      <c r="BH131" s="183"/>
      <c r="BI131" s="183"/>
      <c r="BJ131" s="183"/>
    </row>
    <row r="132" spans="2:62" ht="12.75">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3"/>
      <c r="AY132" s="183"/>
      <c r="AZ132" s="183"/>
      <c r="BA132" s="183"/>
      <c r="BB132" s="183"/>
      <c r="BC132" s="183"/>
      <c r="BD132" s="183"/>
      <c r="BE132" s="183"/>
      <c r="BF132" s="183"/>
      <c r="BG132" s="183"/>
      <c r="BH132" s="183"/>
      <c r="BI132" s="183"/>
      <c r="BJ132" s="183"/>
    </row>
    <row r="133" spans="2:62" ht="12.75">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183"/>
      <c r="Y133" s="183"/>
      <c r="Z133" s="183"/>
      <c r="AA133" s="183"/>
      <c r="AB133" s="183"/>
      <c r="AC133" s="183"/>
      <c r="AD133" s="183"/>
      <c r="AE133" s="183"/>
      <c r="AF133" s="183"/>
      <c r="AG133" s="183"/>
      <c r="AH133" s="183"/>
      <c r="AI133" s="183"/>
      <c r="AJ133" s="183"/>
      <c r="AK133" s="183"/>
      <c r="AL133" s="183"/>
      <c r="AM133" s="183"/>
      <c r="AN133" s="183"/>
      <c r="AO133" s="183"/>
      <c r="AP133" s="183"/>
      <c r="AQ133" s="183"/>
      <c r="AR133" s="183"/>
      <c r="AS133" s="183"/>
      <c r="AT133" s="183"/>
      <c r="AU133" s="183"/>
      <c r="AV133" s="183"/>
      <c r="AW133" s="183"/>
      <c r="AX133" s="183"/>
      <c r="AY133" s="183"/>
      <c r="AZ133" s="183"/>
      <c r="BA133" s="183"/>
      <c r="BB133" s="183"/>
      <c r="BC133" s="183"/>
      <c r="BD133" s="183"/>
      <c r="BE133" s="183"/>
      <c r="BF133" s="183"/>
      <c r="BG133" s="183"/>
      <c r="BH133" s="183"/>
      <c r="BI133" s="183"/>
      <c r="BJ133" s="183"/>
    </row>
    <row r="134" spans="2:62" ht="12.75">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183"/>
      <c r="Y134" s="183"/>
      <c r="Z134" s="183"/>
      <c r="AA134" s="183"/>
      <c r="AB134" s="183"/>
      <c r="AC134" s="183"/>
      <c r="AD134" s="183"/>
      <c r="AE134" s="183"/>
      <c r="AF134" s="183"/>
      <c r="AG134" s="183"/>
      <c r="AH134" s="183"/>
      <c r="AI134" s="183"/>
      <c r="AJ134" s="183"/>
      <c r="AK134" s="183"/>
      <c r="AL134" s="183"/>
      <c r="AM134" s="183"/>
      <c r="AN134" s="183"/>
      <c r="AO134" s="183"/>
      <c r="AP134" s="183"/>
      <c r="AQ134" s="183"/>
      <c r="AR134" s="183"/>
      <c r="AS134" s="183"/>
      <c r="AT134" s="183"/>
      <c r="AU134" s="183"/>
      <c r="AV134" s="183"/>
      <c r="AW134" s="183"/>
      <c r="AX134" s="183"/>
      <c r="AY134" s="183"/>
      <c r="AZ134" s="183"/>
      <c r="BA134" s="183"/>
      <c r="BB134" s="183"/>
      <c r="BC134" s="183"/>
      <c r="BD134" s="183"/>
      <c r="BE134" s="183"/>
      <c r="BF134" s="183"/>
      <c r="BG134" s="183"/>
      <c r="BH134" s="183"/>
      <c r="BI134" s="183"/>
      <c r="BJ134" s="183"/>
    </row>
    <row r="135" spans="2:62" ht="12.75">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183"/>
      <c r="Y135" s="183"/>
      <c r="Z135" s="183"/>
      <c r="AA135" s="183"/>
      <c r="AB135" s="183"/>
      <c r="AC135" s="183"/>
      <c r="AD135" s="183"/>
      <c r="AE135" s="183"/>
      <c r="AF135" s="183"/>
      <c r="AG135" s="183"/>
      <c r="AH135" s="183"/>
      <c r="AI135" s="183"/>
      <c r="AJ135" s="183"/>
      <c r="AK135" s="183"/>
      <c r="AL135" s="183"/>
      <c r="AM135" s="183"/>
      <c r="AN135" s="183"/>
      <c r="AO135" s="183"/>
      <c r="AP135" s="183"/>
      <c r="AQ135" s="183"/>
      <c r="AR135" s="183"/>
      <c r="AS135" s="183"/>
      <c r="AT135" s="183"/>
      <c r="AU135" s="183"/>
      <c r="AV135" s="183"/>
      <c r="AW135" s="183"/>
      <c r="AX135" s="183"/>
      <c r="AY135" s="183"/>
      <c r="AZ135" s="183"/>
      <c r="BA135" s="183"/>
      <c r="BB135" s="183"/>
      <c r="BC135" s="183"/>
      <c r="BD135" s="183"/>
      <c r="BE135" s="183"/>
      <c r="BF135" s="183"/>
      <c r="BG135" s="183"/>
      <c r="BH135" s="183"/>
      <c r="BI135" s="183"/>
      <c r="BJ135" s="183"/>
    </row>
    <row r="136" spans="2:62" ht="12.75">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c r="AI136" s="183"/>
      <c r="AJ136" s="183"/>
      <c r="AK136" s="183"/>
      <c r="AL136" s="183"/>
      <c r="AM136" s="183"/>
      <c r="AN136" s="183"/>
      <c r="AO136" s="183"/>
      <c r="AP136" s="183"/>
      <c r="AQ136" s="183"/>
      <c r="AR136" s="183"/>
      <c r="AS136" s="183"/>
      <c r="AT136" s="183"/>
      <c r="AU136" s="183"/>
      <c r="AV136" s="183"/>
      <c r="AW136" s="183"/>
      <c r="AX136" s="183"/>
      <c r="AY136" s="183"/>
      <c r="AZ136" s="183"/>
      <c r="BA136" s="183"/>
      <c r="BB136" s="183"/>
      <c r="BC136" s="183"/>
      <c r="BD136" s="183"/>
      <c r="BE136" s="183"/>
      <c r="BF136" s="183"/>
      <c r="BG136" s="183"/>
      <c r="BH136" s="183"/>
      <c r="BI136" s="183"/>
      <c r="BJ136" s="183"/>
    </row>
    <row r="137" spans="2:62" ht="12.75">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183"/>
      <c r="Y137" s="183"/>
      <c r="Z137" s="183"/>
      <c r="AA137" s="183"/>
      <c r="AB137" s="183"/>
      <c r="AC137" s="183"/>
      <c r="AD137" s="183"/>
      <c r="AE137" s="183"/>
      <c r="AF137" s="183"/>
      <c r="AG137" s="183"/>
      <c r="AH137" s="183"/>
      <c r="AI137" s="183"/>
      <c r="AJ137" s="183"/>
      <c r="AK137" s="183"/>
      <c r="AL137" s="183"/>
      <c r="AM137" s="183"/>
      <c r="AN137" s="183"/>
      <c r="AO137" s="183"/>
      <c r="AP137" s="183"/>
      <c r="AQ137" s="183"/>
      <c r="AR137" s="183"/>
      <c r="AS137" s="183"/>
      <c r="AT137" s="183"/>
      <c r="AU137" s="183"/>
      <c r="AV137" s="183"/>
      <c r="AW137" s="183"/>
      <c r="AX137" s="183"/>
      <c r="AY137" s="183"/>
      <c r="AZ137" s="183"/>
      <c r="BA137" s="183"/>
      <c r="BB137" s="183"/>
      <c r="BC137" s="183"/>
      <c r="BD137" s="183"/>
      <c r="BE137" s="183"/>
      <c r="BF137" s="183"/>
      <c r="BG137" s="183"/>
      <c r="BH137" s="183"/>
      <c r="BI137" s="183"/>
      <c r="BJ137" s="183"/>
    </row>
    <row r="138" spans="2:62" ht="12.75">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183"/>
      <c r="Y138" s="183"/>
      <c r="Z138" s="183"/>
      <c r="AA138" s="183"/>
      <c r="AB138" s="183"/>
      <c r="AC138" s="183"/>
      <c r="AD138" s="183"/>
      <c r="AE138" s="183"/>
      <c r="AF138" s="183"/>
      <c r="AG138" s="183"/>
      <c r="AH138" s="183"/>
      <c r="AI138" s="183"/>
      <c r="AJ138" s="183"/>
      <c r="AK138" s="183"/>
      <c r="AL138" s="183"/>
      <c r="AM138" s="183"/>
      <c r="AN138" s="183"/>
      <c r="AO138" s="183"/>
      <c r="AP138" s="183"/>
      <c r="AQ138" s="183"/>
      <c r="AR138" s="183"/>
      <c r="AS138" s="183"/>
      <c r="AT138" s="183"/>
      <c r="AU138" s="183"/>
      <c r="AV138" s="183"/>
      <c r="AW138" s="183"/>
      <c r="AX138" s="183"/>
      <c r="AY138" s="183"/>
      <c r="AZ138" s="183"/>
      <c r="BA138" s="183"/>
      <c r="BB138" s="183"/>
      <c r="BC138" s="183"/>
      <c r="BD138" s="183"/>
      <c r="BE138" s="183"/>
      <c r="BF138" s="183"/>
      <c r="BG138" s="183"/>
      <c r="BH138" s="183"/>
      <c r="BI138" s="183"/>
      <c r="BJ138" s="183"/>
    </row>
    <row r="139" spans="2:62" ht="12.75">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3"/>
      <c r="AJ139" s="183"/>
      <c r="AK139" s="183"/>
      <c r="AL139" s="183"/>
      <c r="AM139" s="183"/>
      <c r="AN139" s="183"/>
      <c r="AO139" s="183"/>
      <c r="AP139" s="183"/>
      <c r="AQ139" s="183"/>
      <c r="AR139" s="183"/>
      <c r="AS139" s="183"/>
      <c r="AT139" s="183"/>
      <c r="AU139" s="183"/>
      <c r="AV139" s="183"/>
      <c r="AW139" s="183"/>
      <c r="AX139" s="183"/>
      <c r="AY139" s="183"/>
      <c r="AZ139" s="183"/>
      <c r="BA139" s="183"/>
      <c r="BB139" s="183"/>
      <c r="BC139" s="183"/>
      <c r="BD139" s="183"/>
      <c r="BE139" s="183"/>
      <c r="BF139" s="183"/>
      <c r="BG139" s="183"/>
      <c r="BH139" s="183"/>
      <c r="BI139" s="183"/>
      <c r="BJ139" s="183"/>
    </row>
    <row r="140" spans="2:62" ht="12.75">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183"/>
      <c r="Y140" s="183"/>
      <c r="Z140" s="183"/>
      <c r="AA140" s="183"/>
      <c r="AB140" s="183"/>
      <c r="AC140" s="183"/>
      <c r="AD140" s="183"/>
      <c r="AE140" s="183"/>
      <c r="AF140" s="183"/>
      <c r="AG140" s="183"/>
      <c r="AH140" s="183"/>
      <c r="AI140" s="183"/>
      <c r="AJ140" s="183"/>
      <c r="AK140" s="183"/>
      <c r="AL140" s="183"/>
      <c r="AM140" s="183"/>
      <c r="AN140" s="183"/>
      <c r="AO140" s="183"/>
      <c r="AP140" s="183"/>
      <c r="AQ140" s="183"/>
      <c r="AR140" s="183"/>
      <c r="AS140" s="183"/>
      <c r="AT140" s="183"/>
      <c r="AU140" s="183"/>
      <c r="AV140" s="183"/>
      <c r="AW140" s="183"/>
      <c r="AX140" s="183"/>
      <c r="AY140" s="183"/>
      <c r="AZ140" s="183"/>
      <c r="BA140" s="183"/>
      <c r="BB140" s="183"/>
      <c r="BC140" s="183"/>
      <c r="BD140" s="183"/>
      <c r="BE140" s="183"/>
      <c r="BF140" s="183"/>
      <c r="BG140" s="183"/>
      <c r="BH140" s="183"/>
      <c r="BI140" s="183"/>
      <c r="BJ140" s="183"/>
    </row>
    <row r="141" spans="2:62" ht="12.75">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183"/>
      <c r="Y141" s="183"/>
      <c r="Z141" s="183"/>
      <c r="AA141" s="183"/>
      <c r="AB141" s="183"/>
      <c r="AC141" s="183"/>
      <c r="AD141" s="183"/>
      <c r="AE141" s="183"/>
      <c r="AF141" s="183"/>
      <c r="AG141" s="183"/>
      <c r="AH141" s="183"/>
      <c r="AI141" s="183"/>
      <c r="AJ141" s="183"/>
      <c r="AK141" s="183"/>
      <c r="AL141" s="183"/>
      <c r="AM141" s="183"/>
      <c r="AN141" s="183"/>
      <c r="AO141" s="183"/>
      <c r="AP141" s="183"/>
      <c r="AQ141" s="183"/>
      <c r="AR141" s="183"/>
      <c r="AS141" s="183"/>
      <c r="AT141" s="183"/>
      <c r="AU141" s="183"/>
      <c r="AV141" s="183"/>
      <c r="AW141" s="183"/>
      <c r="AX141" s="183"/>
      <c r="AY141" s="183"/>
      <c r="AZ141" s="183"/>
      <c r="BA141" s="183"/>
      <c r="BB141" s="183"/>
      <c r="BC141" s="183"/>
      <c r="BD141" s="183"/>
      <c r="BE141" s="183"/>
      <c r="BF141" s="183"/>
      <c r="BG141" s="183"/>
      <c r="BH141" s="183"/>
      <c r="BI141" s="183"/>
      <c r="BJ141" s="183"/>
    </row>
    <row r="142" spans="2:62" ht="12.75">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183"/>
      <c r="Y142" s="183"/>
      <c r="Z142" s="183"/>
      <c r="AA142" s="183"/>
      <c r="AB142" s="183"/>
      <c r="AC142" s="183"/>
      <c r="AD142" s="183"/>
      <c r="AE142" s="183"/>
      <c r="AF142" s="183"/>
      <c r="AG142" s="183"/>
      <c r="AH142" s="183"/>
      <c r="AI142" s="183"/>
      <c r="AJ142" s="183"/>
      <c r="AK142" s="183"/>
      <c r="AL142" s="183"/>
      <c r="AM142" s="183"/>
      <c r="AN142" s="183"/>
      <c r="AO142" s="183"/>
      <c r="AP142" s="183"/>
      <c r="AQ142" s="183"/>
      <c r="AR142" s="183"/>
      <c r="AS142" s="183"/>
      <c r="AT142" s="183"/>
      <c r="AU142" s="183"/>
      <c r="AV142" s="183"/>
      <c r="AW142" s="183"/>
      <c r="AX142" s="183"/>
      <c r="AY142" s="183"/>
      <c r="AZ142" s="183"/>
      <c r="BA142" s="183"/>
      <c r="BB142" s="183"/>
      <c r="BC142" s="183"/>
      <c r="BD142" s="183"/>
      <c r="BE142" s="183"/>
      <c r="BF142" s="183"/>
      <c r="BG142" s="183"/>
      <c r="BH142" s="183"/>
      <c r="BI142" s="183"/>
      <c r="BJ142" s="183"/>
    </row>
    <row r="143" spans="2:62" ht="12.75">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c r="AB143" s="183"/>
      <c r="AC143" s="183"/>
      <c r="AD143" s="183"/>
      <c r="AE143" s="183"/>
      <c r="AF143" s="183"/>
      <c r="AG143" s="183"/>
      <c r="AH143" s="183"/>
      <c r="AI143" s="183"/>
      <c r="AJ143" s="183"/>
      <c r="AK143" s="183"/>
      <c r="AL143" s="183"/>
      <c r="AM143" s="183"/>
      <c r="AN143" s="183"/>
      <c r="AO143" s="183"/>
      <c r="AP143" s="183"/>
      <c r="AQ143" s="183"/>
      <c r="AR143" s="183"/>
      <c r="AS143" s="183"/>
      <c r="AT143" s="183"/>
      <c r="AU143" s="183"/>
      <c r="AV143" s="183"/>
      <c r="AW143" s="183"/>
      <c r="AX143" s="183"/>
      <c r="AY143" s="183"/>
      <c r="AZ143" s="183"/>
      <c r="BA143" s="183"/>
      <c r="BB143" s="183"/>
      <c r="BC143" s="183"/>
      <c r="BD143" s="183"/>
      <c r="BE143" s="183"/>
      <c r="BF143" s="183"/>
      <c r="BG143" s="183"/>
      <c r="BH143" s="183"/>
      <c r="BI143" s="183"/>
      <c r="BJ143" s="183"/>
    </row>
    <row r="144" spans="2:62" ht="12.75">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183"/>
      <c r="Y144" s="183"/>
      <c r="Z144" s="183"/>
      <c r="AA144" s="183"/>
      <c r="AB144" s="183"/>
      <c r="AC144" s="183"/>
      <c r="AD144" s="183"/>
      <c r="AE144" s="183"/>
      <c r="AF144" s="183"/>
      <c r="AG144" s="183"/>
      <c r="AH144" s="183"/>
      <c r="AI144" s="183"/>
      <c r="AJ144" s="183"/>
      <c r="AK144" s="183"/>
      <c r="AL144" s="183"/>
      <c r="AM144" s="183"/>
      <c r="AN144" s="183"/>
      <c r="AO144" s="183"/>
      <c r="AP144" s="183"/>
      <c r="AQ144" s="183"/>
      <c r="AR144" s="183"/>
      <c r="AS144" s="183"/>
      <c r="AT144" s="183"/>
      <c r="AU144" s="183"/>
      <c r="AV144" s="183"/>
      <c r="AW144" s="183"/>
      <c r="AX144" s="183"/>
      <c r="AY144" s="183"/>
      <c r="AZ144" s="183"/>
      <c r="BA144" s="183"/>
      <c r="BB144" s="183"/>
      <c r="BC144" s="183"/>
      <c r="BD144" s="183"/>
      <c r="BE144" s="183"/>
      <c r="BF144" s="183"/>
      <c r="BG144" s="183"/>
      <c r="BH144" s="183"/>
      <c r="BI144" s="183"/>
      <c r="BJ144" s="183"/>
    </row>
    <row r="145" spans="2:62" ht="12.75">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183"/>
      <c r="Y145" s="183"/>
      <c r="Z145" s="183"/>
      <c r="AA145" s="183"/>
      <c r="AB145" s="183"/>
      <c r="AC145" s="183"/>
      <c r="AD145" s="183"/>
      <c r="AE145" s="183"/>
      <c r="AF145" s="183"/>
      <c r="AG145" s="183"/>
      <c r="AH145" s="183"/>
      <c r="AI145" s="183"/>
      <c r="AJ145" s="183"/>
      <c r="AK145" s="183"/>
      <c r="AL145" s="183"/>
      <c r="AM145" s="183"/>
      <c r="AN145" s="183"/>
      <c r="AO145" s="183"/>
      <c r="AP145" s="183"/>
      <c r="AQ145" s="183"/>
      <c r="AR145" s="183"/>
      <c r="AS145" s="183"/>
      <c r="AT145" s="183"/>
      <c r="AU145" s="183"/>
      <c r="AV145" s="183"/>
      <c r="AW145" s="183"/>
      <c r="AX145" s="183"/>
      <c r="AY145" s="183"/>
      <c r="AZ145" s="183"/>
      <c r="BA145" s="183"/>
      <c r="BB145" s="183"/>
      <c r="BC145" s="183"/>
      <c r="BD145" s="183"/>
      <c r="BE145" s="183"/>
      <c r="BF145" s="183"/>
      <c r="BG145" s="183"/>
      <c r="BH145" s="183"/>
      <c r="BI145" s="183"/>
      <c r="BJ145" s="183"/>
    </row>
    <row r="146" spans="2:62" ht="12.75">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183"/>
      <c r="Y146" s="183"/>
      <c r="Z146" s="183"/>
      <c r="AA146" s="183"/>
      <c r="AB146" s="183"/>
      <c r="AC146" s="183"/>
      <c r="AD146" s="183"/>
      <c r="AE146" s="183"/>
      <c r="AF146" s="183"/>
      <c r="AG146" s="183"/>
      <c r="AH146" s="183"/>
      <c r="AI146" s="183"/>
      <c r="AJ146" s="183"/>
      <c r="AK146" s="183"/>
      <c r="AL146" s="183"/>
      <c r="AM146" s="183"/>
      <c r="AN146" s="183"/>
      <c r="AO146" s="183"/>
      <c r="AP146" s="183"/>
      <c r="AQ146" s="183"/>
      <c r="AR146" s="183"/>
      <c r="AS146" s="183"/>
      <c r="AT146" s="183"/>
      <c r="AU146" s="183"/>
      <c r="AV146" s="183"/>
      <c r="AW146" s="183"/>
      <c r="AX146" s="183"/>
      <c r="AY146" s="183"/>
      <c r="AZ146" s="183"/>
      <c r="BA146" s="183"/>
      <c r="BB146" s="183"/>
      <c r="BC146" s="183"/>
      <c r="BD146" s="183"/>
      <c r="BE146" s="183"/>
      <c r="BF146" s="183"/>
      <c r="BG146" s="183"/>
      <c r="BH146" s="183"/>
      <c r="BI146" s="183"/>
      <c r="BJ146" s="183"/>
    </row>
    <row r="147" spans="2:62" ht="12.75">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183"/>
      <c r="Y147" s="183"/>
      <c r="Z147" s="183"/>
      <c r="AA147" s="183"/>
      <c r="AB147" s="183"/>
      <c r="AC147" s="183"/>
      <c r="AD147" s="183"/>
      <c r="AE147" s="183"/>
      <c r="AF147" s="183"/>
      <c r="AG147" s="183"/>
      <c r="AH147" s="183"/>
      <c r="AI147" s="183"/>
      <c r="AJ147" s="183"/>
      <c r="AK147" s="183"/>
      <c r="AL147" s="183"/>
      <c r="AM147" s="183"/>
      <c r="AN147" s="183"/>
      <c r="AO147" s="183"/>
      <c r="AP147" s="183"/>
      <c r="AQ147" s="183"/>
      <c r="AR147" s="183"/>
      <c r="AS147" s="183"/>
      <c r="AT147" s="183"/>
      <c r="AU147" s="183"/>
      <c r="AV147" s="183"/>
      <c r="AW147" s="183"/>
      <c r="AX147" s="183"/>
      <c r="AY147" s="183"/>
      <c r="AZ147" s="183"/>
      <c r="BA147" s="183"/>
      <c r="BB147" s="183"/>
      <c r="BC147" s="183"/>
      <c r="BD147" s="183"/>
      <c r="BE147" s="183"/>
      <c r="BF147" s="183"/>
      <c r="BG147" s="183"/>
      <c r="BH147" s="183"/>
      <c r="BI147" s="183"/>
      <c r="BJ147" s="183"/>
    </row>
    <row r="148" spans="2:62" ht="12.75">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c r="AA148" s="183"/>
      <c r="AB148" s="183"/>
      <c r="AC148" s="183"/>
      <c r="AD148" s="183"/>
      <c r="AE148" s="183"/>
      <c r="AF148" s="183"/>
      <c r="AG148" s="183"/>
      <c r="AH148" s="183"/>
      <c r="AI148" s="183"/>
      <c r="AJ148" s="183"/>
      <c r="AK148" s="183"/>
      <c r="AL148" s="183"/>
      <c r="AM148" s="183"/>
      <c r="AN148" s="183"/>
      <c r="AO148" s="183"/>
      <c r="AP148" s="183"/>
      <c r="AQ148" s="183"/>
      <c r="AR148" s="183"/>
      <c r="AS148" s="183"/>
      <c r="AT148" s="183"/>
      <c r="AU148" s="183"/>
      <c r="AV148" s="183"/>
      <c r="AW148" s="183"/>
      <c r="AX148" s="183"/>
      <c r="AY148" s="183"/>
      <c r="AZ148" s="183"/>
      <c r="BA148" s="183"/>
      <c r="BB148" s="183"/>
      <c r="BC148" s="183"/>
      <c r="BD148" s="183"/>
      <c r="BE148" s="183"/>
      <c r="BF148" s="183"/>
      <c r="BG148" s="183"/>
      <c r="BH148" s="183"/>
      <c r="BI148" s="183"/>
      <c r="BJ148" s="183"/>
    </row>
    <row r="149" spans="2:62" ht="12.75">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3"/>
      <c r="AY149" s="183"/>
      <c r="AZ149" s="183"/>
      <c r="BA149" s="183"/>
      <c r="BB149" s="183"/>
      <c r="BC149" s="183"/>
      <c r="BD149" s="183"/>
      <c r="BE149" s="183"/>
      <c r="BF149" s="183"/>
      <c r="BG149" s="183"/>
      <c r="BH149" s="183"/>
      <c r="BI149" s="183"/>
      <c r="BJ149" s="183"/>
    </row>
    <row r="150" spans="2:62" ht="12.75">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c r="AI150" s="183"/>
      <c r="AJ150" s="183"/>
      <c r="AK150" s="183"/>
      <c r="AL150" s="183"/>
      <c r="AM150" s="183"/>
      <c r="AN150" s="183"/>
      <c r="AO150" s="183"/>
      <c r="AP150" s="183"/>
      <c r="AQ150" s="183"/>
      <c r="AR150" s="183"/>
      <c r="AS150" s="183"/>
      <c r="AT150" s="183"/>
      <c r="AU150" s="183"/>
      <c r="AV150" s="183"/>
      <c r="AW150" s="183"/>
      <c r="AX150" s="183"/>
      <c r="AY150" s="183"/>
      <c r="AZ150" s="183"/>
      <c r="BA150" s="183"/>
      <c r="BB150" s="183"/>
      <c r="BC150" s="183"/>
      <c r="BD150" s="183"/>
      <c r="BE150" s="183"/>
      <c r="BF150" s="183"/>
      <c r="BG150" s="183"/>
      <c r="BH150" s="183"/>
      <c r="BI150" s="183"/>
      <c r="BJ150" s="183"/>
    </row>
    <row r="151" spans="2:62" ht="12.75">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183"/>
      <c r="AE151" s="183"/>
      <c r="AF151" s="183"/>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row>
    <row r="152" spans="2:62" ht="12.75">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c r="AA152" s="183"/>
      <c r="AB152" s="183"/>
      <c r="AC152" s="183"/>
      <c r="AD152" s="183"/>
      <c r="AE152" s="183"/>
      <c r="AF152" s="183"/>
      <c r="AG152" s="183"/>
      <c r="AH152" s="183"/>
      <c r="AI152" s="183"/>
      <c r="AJ152" s="183"/>
      <c r="AK152" s="183"/>
      <c r="AL152" s="183"/>
      <c r="AM152" s="183"/>
      <c r="AN152" s="183"/>
      <c r="AO152" s="183"/>
      <c r="AP152" s="183"/>
      <c r="AQ152" s="183"/>
      <c r="AR152" s="183"/>
      <c r="AS152" s="183"/>
      <c r="AT152" s="183"/>
      <c r="AU152" s="183"/>
      <c r="AV152" s="183"/>
      <c r="AW152" s="183"/>
      <c r="AX152" s="183"/>
      <c r="AY152" s="183"/>
      <c r="AZ152" s="183"/>
      <c r="BA152" s="183"/>
      <c r="BB152" s="183"/>
      <c r="BC152" s="183"/>
      <c r="BD152" s="183"/>
      <c r="BE152" s="183"/>
      <c r="BF152" s="183"/>
      <c r="BG152" s="183"/>
      <c r="BH152" s="183"/>
      <c r="BI152" s="183"/>
      <c r="BJ152" s="183"/>
    </row>
    <row r="153" spans="2:62" ht="12.75">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83"/>
      <c r="AL153" s="183"/>
      <c r="AM153" s="183"/>
      <c r="AN153" s="183"/>
      <c r="AO153" s="183"/>
      <c r="AP153" s="183"/>
      <c r="AQ153" s="183"/>
      <c r="AR153" s="183"/>
      <c r="AS153" s="183"/>
      <c r="AT153" s="183"/>
      <c r="AU153" s="183"/>
      <c r="AV153" s="183"/>
      <c r="AW153" s="183"/>
      <c r="AX153" s="183"/>
      <c r="AY153" s="183"/>
      <c r="AZ153" s="183"/>
      <c r="BA153" s="183"/>
      <c r="BB153" s="183"/>
      <c r="BC153" s="183"/>
      <c r="BD153" s="183"/>
      <c r="BE153" s="183"/>
      <c r="BF153" s="183"/>
      <c r="BG153" s="183"/>
      <c r="BH153" s="183"/>
      <c r="BI153" s="183"/>
      <c r="BJ153" s="183"/>
    </row>
    <row r="154" spans="2:62" ht="12.75">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c r="AC154" s="183"/>
      <c r="AD154" s="183"/>
      <c r="AE154" s="183"/>
      <c r="AF154" s="183"/>
      <c r="AG154" s="183"/>
      <c r="AH154" s="183"/>
      <c r="AI154" s="183"/>
      <c r="AJ154" s="183"/>
      <c r="AK154" s="183"/>
      <c r="AL154" s="183"/>
      <c r="AM154" s="183"/>
      <c r="AN154" s="183"/>
      <c r="AO154" s="183"/>
      <c r="AP154" s="183"/>
      <c r="AQ154" s="183"/>
      <c r="AR154" s="183"/>
      <c r="AS154" s="183"/>
      <c r="AT154" s="183"/>
      <c r="AU154" s="183"/>
      <c r="AV154" s="183"/>
      <c r="AW154" s="183"/>
      <c r="AX154" s="183"/>
      <c r="AY154" s="183"/>
      <c r="AZ154" s="183"/>
      <c r="BA154" s="183"/>
      <c r="BB154" s="183"/>
      <c r="BC154" s="183"/>
      <c r="BD154" s="183"/>
      <c r="BE154" s="183"/>
      <c r="BF154" s="183"/>
      <c r="BG154" s="183"/>
      <c r="BH154" s="183"/>
      <c r="BI154" s="183"/>
      <c r="BJ154" s="183"/>
    </row>
    <row r="155" spans="2:62" ht="12.75">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183"/>
      <c r="AD155" s="183"/>
      <c r="AE155" s="183"/>
      <c r="AF155" s="183"/>
      <c r="AG155" s="183"/>
      <c r="AH155" s="183"/>
      <c r="AI155" s="183"/>
      <c r="AJ155" s="183"/>
      <c r="AK155" s="183"/>
      <c r="AL155" s="183"/>
      <c r="AM155" s="183"/>
      <c r="AN155" s="183"/>
      <c r="AO155" s="183"/>
      <c r="AP155" s="183"/>
      <c r="AQ155" s="183"/>
      <c r="AR155" s="183"/>
      <c r="AS155" s="183"/>
      <c r="AT155" s="183"/>
      <c r="AU155" s="183"/>
      <c r="AV155" s="183"/>
      <c r="AW155" s="183"/>
      <c r="AX155" s="183"/>
      <c r="AY155" s="183"/>
      <c r="AZ155" s="183"/>
      <c r="BA155" s="183"/>
      <c r="BB155" s="183"/>
      <c r="BC155" s="183"/>
      <c r="BD155" s="183"/>
      <c r="BE155" s="183"/>
      <c r="BF155" s="183"/>
      <c r="BG155" s="183"/>
      <c r="BH155" s="183"/>
      <c r="BI155" s="183"/>
      <c r="BJ155" s="183"/>
    </row>
    <row r="156" spans="2:62" ht="12.75">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183"/>
      <c r="AD156" s="183"/>
      <c r="AE156" s="183"/>
      <c r="AF156" s="183"/>
      <c r="AG156" s="183"/>
      <c r="AH156" s="183"/>
      <c r="AI156" s="183"/>
      <c r="AJ156" s="183"/>
      <c r="AK156" s="183"/>
      <c r="AL156" s="183"/>
      <c r="AM156" s="183"/>
      <c r="AN156" s="183"/>
      <c r="AO156" s="183"/>
      <c r="AP156" s="183"/>
      <c r="AQ156" s="183"/>
      <c r="AR156" s="183"/>
      <c r="AS156" s="183"/>
      <c r="AT156" s="183"/>
      <c r="AU156" s="183"/>
      <c r="AV156" s="183"/>
      <c r="AW156" s="183"/>
      <c r="AX156" s="183"/>
      <c r="AY156" s="183"/>
      <c r="AZ156" s="183"/>
      <c r="BA156" s="183"/>
      <c r="BB156" s="183"/>
      <c r="BC156" s="183"/>
      <c r="BD156" s="183"/>
      <c r="BE156" s="183"/>
      <c r="BF156" s="183"/>
      <c r="BG156" s="183"/>
      <c r="BH156" s="183"/>
      <c r="BI156" s="183"/>
      <c r="BJ156" s="183"/>
    </row>
    <row r="157" spans="2:62" ht="12.75">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3"/>
      <c r="AY157" s="183"/>
      <c r="AZ157" s="183"/>
      <c r="BA157" s="183"/>
      <c r="BB157" s="183"/>
      <c r="BC157" s="183"/>
      <c r="BD157" s="183"/>
      <c r="BE157" s="183"/>
      <c r="BF157" s="183"/>
      <c r="BG157" s="183"/>
      <c r="BH157" s="183"/>
      <c r="BI157" s="183"/>
      <c r="BJ157" s="183"/>
    </row>
    <row r="158" spans="2:62" ht="12.75">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183"/>
      <c r="Y158" s="183"/>
      <c r="Z158" s="183"/>
      <c r="AA158" s="183"/>
      <c r="AB158" s="183"/>
      <c r="AC158" s="183"/>
      <c r="AD158" s="183"/>
      <c r="AE158" s="183"/>
      <c r="AF158" s="183"/>
      <c r="AG158" s="183"/>
      <c r="AH158" s="183"/>
      <c r="AI158" s="183"/>
      <c r="AJ158" s="183"/>
      <c r="AK158" s="183"/>
      <c r="AL158" s="183"/>
      <c r="AM158" s="183"/>
      <c r="AN158" s="183"/>
      <c r="AO158" s="183"/>
      <c r="AP158" s="183"/>
      <c r="AQ158" s="183"/>
      <c r="AR158" s="183"/>
      <c r="AS158" s="183"/>
      <c r="AT158" s="183"/>
      <c r="AU158" s="183"/>
      <c r="AV158" s="183"/>
      <c r="AW158" s="183"/>
      <c r="AX158" s="183"/>
      <c r="AY158" s="183"/>
      <c r="AZ158" s="183"/>
      <c r="BA158" s="183"/>
      <c r="BB158" s="183"/>
      <c r="BC158" s="183"/>
      <c r="BD158" s="183"/>
      <c r="BE158" s="183"/>
      <c r="BF158" s="183"/>
      <c r="BG158" s="183"/>
      <c r="BH158" s="183"/>
      <c r="BI158" s="183"/>
      <c r="BJ158" s="183"/>
    </row>
    <row r="159" spans="2:62" ht="12.75">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183"/>
      <c r="Y159" s="183"/>
      <c r="Z159" s="183"/>
      <c r="AA159" s="183"/>
      <c r="AB159" s="183"/>
      <c r="AC159" s="183"/>
      <c r="AD159" s="183"/>
      <c r="AE159" s="183"/>
      <c r="AF159" s="183"/>
      <c r="AG159" s="183"/>
      <c r="AH159" s="183"/>
      <c r="AI159" s="183"/>
      <c r="AJ159" s="183"/>
      <c r="AK159" s="183"/>
      <c r="AL159" s="183"/>
      <c r="AM159" s="183"/>
      <c r="AN159" s="183"/>
      <c r="AO159" s="183"/>
      <c r="AP159" s="183"/>
      <c r="AQ159" s="183"/>
      <c r="AR159" s="183"/>
      <c r="AS159" s="183"/>
      <c r="AT159" s="183"/>
      <c r="AU159" s="183"/>
      <c r="AV159" s="183"/>
      <c r="AW159" s="183"/>
      <c r="AX159" s="183"/>
      <c r="AY159" s="183"/>
      <c r="AZ159" s="183"/>
      <c r="BA159" s="183"/>
      <c r="BB159" s="183"/>
      <c r="BC159" s="183"/>
      <c r="BD159" s="183"/>
      <c r="BE159" s="183"/>
      <c r="BF159" s="183"/>
      <c r="BG159" s="183"/>
      <c r="BH159" s="183"/>
      <c r="BI159" s="183"/>
      <c r="BJ159" s="183"/>
    </row>
    <row r="160" spans="2:62" ht="12.75">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183"/>
      <c r="Y160" s="183"/>
      <c r="Z160" s="183"/>
      <c r="AA160" s="183"/>
      <c r="AB160" s="183"/>
      <c r="AC160" s="183"/>
      <c r="AD160" s="183"/>
      <c r="AE160" s="183"/>
      <c r="AF160" s="183"/>
      <c r="AG160" s="183"/>
      <c r="AH160" s="183"/>
      <c r="AI160" s="183"/>
      <c r="AJ160" s="183"/>
      <c r="AK160" s="183"/>
      <c r="AL160" s="183"/>
      <c r="AM160" s="183"/>
      <c r="AN160" s="183"/>
      <c r="AO160" s="183"/>
      <c r="AP160" s="183"/>
      <c r="AQ160" s="183"/>
      <c r="AR160" s="183"/>
      <c r="AS160" s="183"/>
      <c r="AT160" s="183"/>
      <c r="AU160" s="183"/>
      <c r="AV160" s="183"/>
      <c r="AW160" s="183"/>
      <c r="AX160" s="183"/>
      <c r="AY160" s="183"/>
      <c r="AZ160" s="183"/>
      <c r="BA160" s="183"/>
      <c r="BB160" s="183"/>
      <c r="BC160" s="183"/>
      <c r="BD160" s="183"/>
      <c r="BE160" s="183"/>
      <c r="BF160" s="183"/>
      <c r="BG160" s="183"/>
      <c r="BH160" s="183"/>
      <c r="BI160" s="183"/>
      <c r="BJ160" s="183"/>
    </row>
    <row r="161" spans="2:62" ht="12.75">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c r="AA161" s="183"/>
      <c r="AB161" s="183"/>
      <c r="AC161" s="183"/>
      <c r="AD161" s="183"/>
      <c r="AE161" s="183"/>
      <c r="AF161" s="183"/>
      <c r="AG161" s="183"/>
      <c r="AH161" s="183"/>
      <c r="AI161" s="183"/>
      <c r="AJ161" s="183"/>
      <c r="AK161" s="183"/>
      <c r="AL161" s="183"/>
      <c r="AM161" s="183"/>
      <c r="AN161" s="183"/>
      <c r="AO161" s="183"/>
      <c r="AP161" s="183"/>
      <c r="AQ161" s="183"/>
      <c r="AR161" s="183"/>
      <c r="AS161" s="183"/>
      <c r="AT161" s="183"/>
      <c r="AU161" s="183"/>
      <c r="AV161" s="183"/>
      <c r="AW161" s="183"/>
      <c r="AX161" s="183"/>
      <c r="AY161" s="183"/>
      <c r="AZ161" s="183"/>
      <c r="BA161" s="183"/>
      <c r="BB161" s="183"/>
      <c r="BC161" s="183"/>
      <c r="BD161" s="183"/>
      <c r="BE161" s="183"/>
      <c r="BF161" s="183"/>
      <c r="BG161" s="183"/>
      <c r="BH161" s="183"/>
      <c r="BI161" s="183"/>
      <c r="BJ161" s="183"/>
    </row>
    <row r="162" spans="2:62" ht="12.75">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183"/>
      <c r="Y162" s="183"/>
      <c r="Z162" s="183"/>
      <c r="AA162" s="183"/>
      <c r="AB162" s="183"/>
      <c r="AC162" s="183"/>
      <c r="AD162" s="183"/>
      <c r="AE162" s="183"/>
      <c r="AF162" s="183"/>
      <c r="AG162" s="183"/>
      <c r="AH162" s="183"/>
      <c r="AI162" s="183"/>
      <c r="AJ162" s="183"/>
      <c r="AK162" s="183"/>
      <c r="AL162" s="183"/>
      <c r="AM162" s="183"/>
      <c r="AN162" s="183"/>
      <c r="AO162" s="183"/>
      <c r="AP162" s="183"/>
      <c r="AQ162" s="183"/>
      <c r="AR162" s="183"/>
      <c r="AS162" s="183"/>
      <c r="AT162" s="183"/>
      <c r="AU162" s="183"/>
      <c r="AV162" s="183"/>
      <c r="AW162" s="183"/>
      <c r="AX162" s="183"/>
      <c r="AY162" s="183"/>
      <c r="AZ162" s="183"/>
      <c r="BA162" s="183"/>
      <c r="BB162" s="183"/>
      <c r="BC162" s="183"/>
      <c r="BD162" s="183"/>
      <c r="BE162" s="183"/>
      <c r="BF162" s="183"/>
      <c r="BG162" s="183"/>
      <c r="BH162" s="183"/>
      <c r="BI162" s="183"/>
      <c r="BJ162" s="183"/>
    </row>
    <row r="163" spans="2:62" ht="12.75">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c r="AC163" s="183"/>
      <c r="AD163" s="183"/>
      <c r="AE163" s="183"/>
      <c r="AF163" s="183"/>
      <c r="AG163" s="183"/>
      <c r="AH163" s="183"/>
      <c r="AI163" s="183"/>
      <c r="AJ163" s="183"/>
      <c r="AK163" s="183"/>
      <c r="AL163" s="183"/>
      <c r="AM163" s="183"/>
      <c r="AN163" s="183"/>
      <c r="AO163" s="183"/>
      <c r="AP163" s="183"/>
      <c r="AQ163" s="183"/>
      <c r="AR163" s="183"/>
      <c r="AS163" s="183"/>
      <c r="AT163" s="183"/>
      <c r="AU163" s="183"/>
      <c r="AV163" s="183"/>
      <c r="AW163" s="183"/>
      <c r="AX163" s="183"/>
      <c r="AY163" s="183"/>
      <c r="AZ163" s="183"/>
      <c r="BA163" s="183"/>
      <c r="BB163" s="183"/>
      <c r="BC163" s="183"/>
      <c r="BD163" s="183"/>
      <c r="BE163" s="183"/>
      <c r="BF163" s="183"/>
      <c r="BG163" s="183"/>
      <c r="BH163" s="183"/>
      <c r="BI163" s="183"/>
      <c r="BJ163" s="183"/>
    </row>
    <row r="164" spans="2:62" ht="12.75">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3"/>
      <c r="AG164" s="183"/>
      <c r="AH164" s="183"/>
      <c r="AI164" s="183"/>
      <c r="AJ164" s="183"/>
      <c r="AK164" s="183"/>
      <c r="AL164" s="183"/>
      <c r="AM164" s="183"/>
      <c r="AN164" s="183"/>
      <c r="AO164" s="183"/>
      <c r="AP164" s="183"/>
      <c r="AQ164" s="183"/>
      <c r="AR164" s="183"/>
      <c r="AS164" s="183"/>
      <c r="AT164" s="183"/>
      <c r="AU164" s="183"/>
      <c r="AV164" s="183"/>
      <c r="AW164" s="183"/>
      <c r="AX164" s="183"/>
      <c r="AY164" s="183"/>
      <c r="AZ164" s="183"/>
      <c r="BA164" s="183"/>
      <c r="BB164" s="183"/>
      <c r="BC164" s="183"/>
      <c r="BD164" s="183"/>
      <c r="BE164" s="183"/>
      <c r="BF164" s="183"/>
      <c r="BG164" s="183"/>
      <c r="BH164" s="183"/>
      <c r="BI164" s="183"/>
      <c r="BJ164" s="183"/>
    </row>
    <row r="165" spans="2:62" ht="12.75">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3"/>
      <c r="AY165" s="183"/>
      <c r="AZ165" s="183"/>
      <c r="BA165" s="183"/>
      <c r="BB165" s="183"/>
      <c r="BC165" s="183"/>
      <c r="BD165" s="183"/>
      <c r="BE165" s="183"/>
      <c r="BF165" s="183"/>
      <c r="BG165" s="183"/>
      <c r="BH165" s="183"/>
      <c r="BI165" s="183"/>
      <c r="BJ165" s="183"/>
    </row>
    <row r="166" spans="2:62" ht="12.75">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3"/>
      <c r="AG166" s="183"/>
      <c r="AH166" s="183"/>
      <c r="AI166" s="183"/>
      <c r="AJ166" s="183"/>
      <c r="AK166" s="183"/>
      <c r="AL166" s="183"/>
      <c r="AM166" s="183"/>
      <c r="AN166" s="183"/>
      <c r="AO166" s="183"/>
      <c r="AP166" s="183"/>
      <c r="AQ166" s="183"/>
      <c r="AR166" s="183"/>
      <c r="AS166" s="183"/>
      <c r="AT166" s="183"/>
      <c r="AU166" s="183"/>
      <c r="AV166" s="183"/>
      <c r="AW166" s="183"/>
      <c r="AX166" s="183"/>
      <c r="AY166" s="183"/>
      <c r="AZ166" s="183"/>
      <c r="BA166" s="183"/>
      <c r="BB166" s="183"/>
      <c r="BC166" s="183"/>
      <c r="BD166" s="183"/>
      <c r="BE166" s="183"/>
      <c r="BF166" s="183"/>
      <c r="BG166" s="183"/>
      <c r="BH166" s="183"/>
      <c r="BI166" s="183"/>
      <c r="BJ166" s="183"/>
    </row>
    <row r="167" spans="2:62" ht="12.75">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3"/>
      <c r="AG167" s="183"/>
      <c r="AH167" s="183"/>
      <c r="AI167" s="183"/>
      <c r="AJ167" s="183"/>
      <c r="AK167" s="183"/>
      <c r="AL167" s="183"/>
      <c r="AM167" s="183"/>
      <c r="AN167" s="183"/>
      <c r="AO167" s="183"/>
      <c r="AP167" s="183"/>
      <c r="AQ167" s="183"/>
      <c r="AR167" s="183"/>
      <c r="AS167" s="183"/>
      <c r="AT167" s="183"/>
      <c r="AU167" s="183"/>
      <c r="AV167" s="183"/>
      <c r="AW167" s="183"/>
      <c r="AX167" s="183"/>
      <c r="AY167" s="183"/>
      <c r="AZ167" s="183"/>
      <c r="BA167" s="183"/>
      <c r="BB167" s="183"/>
      <c r="BC167" s="183"/>
      <c r="BD167" s="183"/>
      <c r="BE167" s="183"/>
      <c r="BF167" s="183"/>
      <c r="BG167" s="183"/>
      <c r="BH167" s="183"/>
      <c r="BI167" s="183"/>
      <c r="BJ167" s="183"/>
    </row>
    <row r="168" spans="2:62" ht="12.75">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3"/>
      <c r="AG168" s="183"/>
      <c r="AH168" s="183"/>
      <c r="AI168" s="183"/>
      <c r="AJ168" s="183"/>
      <c r="AK168" s="183"/>
      <c r="AL168" s="183"/>
      <c r="AM168" s="183"/>
      <c r="AN168" s="183"/>
      <c r="AO168" s="183"/>
      <c r="AP168" s="183"/>
      <c r="AQ168" s="183"/>
      <c r="AR168" s="183"/>
      <c r="AS168" s="183"/>
      <c r="AT168" s="183"/>
      <c r="AU168" s="183"/>
      <c r="AV168" s="183"/>
      <c r="AW168" s="183"/>
      <c r="AX168" s="183"/>
      <c r="AY168" s="183"/>
      <c r="AZ168" s="183"/>
      <c r="BA168" s="183"/>
      <c r="BB168" s="183"/>
      <c r="BC168" s="183"/>
      <c r="BD168" s="183"/>
      <c r="BE168" s="183"/>
      <c r="BF168" s="183"/>
      <c r="BG168" s="183"/>
      <c r="BH168" s="183"/>
      <c r="BI168" s="183"/>
      <c r="BJ168" s="183"/>
    </row>
    <row r="169" spans="2:62" ht="12.75">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183"/>
      <c r="Y169" s="183"/>
      <c r="Z169" s="183"/>
      <c r="AA169" s="183"/>
      <c r="AB169" s="183"/>
      <c r="AC169" s="183"/>
      <c r="AD169" s="183"/>
      <c r="AE169" s="183"/>
      <c r="AF169" s="183"/>
      <c r="AG169" s="183"/>
      <c r="AH169" s="183"/>
      <c r="AI169" s="183"/>
      <c r="AJ169" s="183"/>
      <c r="AK169" s="183"/>
      <c r="AL169" s="183"/>
      <c r="AM169" s="183"/>
      <c r="AN169" s="183"/>
      <c r="AO169" s="183"/>
      <c r="AP169" s="183"/>
      <c r="AQ169" s="183"/>
      <c r="AR169" s="183"/>
      <c r="AS169" s="183"/>
      <c r="AT169" s="183"/>
      <c r="AU169" s="183"/>
      <c r="AV169" s="183"/>
      <c r="AW169" s="183"/>
      <c r="AX169" s="183"/>
      <c r="AY169" s="183"/>
      <c r="AZ169" s="183"/>
      <c r="BA169" s="183"/>
      <c r="BB169" s="183"/>
      <c r="BC169" s="183"/>
      <c r="BD169" s="183"/>
      <c r="BE169" s="183"/>
      <c r="BF169" s="183"/>
      <c r="BG169" s="183"/>
      <c r="BH169" s="183"/>
      <c r="BI169" s="183"/>
      <c r="BJ169" s="183"/>
    </row>
    <row r="170" spans="2:62" ht="12.75">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c r="AS170" s="183"/>
      <c r="AT170" s="183"/>
      <c r="AU170" s="183"/>
      <c r="AV170" s="183"/>
      <c r="AW170" s="183"/>
      <c r="AX170" s="183"/>
      <c r="AY170" s="183"/>
      <c r="AZ170" s="183"/>
      <c r="BA170" s="183"/>
      <c r="BB170" s="183"/>
      <c r="BC170" s="183"/>
      <c r="BD170" s="183"/>
      <c r="BE170" s="183"/>
      <c r="BF170" s="183"/>
      <c r="BG170" s="183"/>
      <c r="BH170" s="183"/>
      <c r="BI170" s="183"/>
      <c r="BJ170" s="183"/>
    </row>
    <row r="171" spans="2:62" ht="12.75">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3"/>
      <c r="AY171" s="183"/>
      <c r="AZ171" s="183"/>
      <c r="BA171" s="183"/>
      <c r="BB171" s="183"/>
      <c r="BC171" s="183"/>
      <c r="BD171" s="183"/>
      <c r="BE171" s="183"/>
      <c r="BF171" s="183"/>
      <c r="BG171" s="183"/>
      <c r="BH171" s="183"/>
      <c r="BI171" s="183"/>
      <c r="BJ171" s="183"/>
    </row>
    <row r="172" spans="2:62" ht="12.75">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3"/>
      <c r="AB172" s="183"/>
      <c r="AC172" s="183"/>
      <c r="AD172" s="183"/>
      <c r="AE172" s="183"/>
      <c r="AF172" s="183"/>
      <c r="AG172" s="183"/>
      <c r="AH172" s="183"/>
      <c r="AI172" s="183"/>
      <c r="AJ172" s="183"/>
      <c r="AK172" s="183"/>
      <c r="AL172" s="183"/>
      <c r="AM172" s="183"/>
      <c r="AN172" s="183"/>
      <c r="AO172" s="183"/>
      <c r="AP172" s="183"/>
      <c r="AQ172" s="183"/>
      <c r="AR172" s="183"/>
      <c r="AS172" s="183"/>
      <c r="AT172" s="183"/>
      <c r="AU172" s="183"/>
      <c r="AV172" s="183"/>
      <c r="AW172" s="183"/>
      <c r="AX172" s="183"/>
      <c r="AY172" s="183"/>
      <c r="AZ172" s="183"/>
      <c r="BA172" s="183"/>
      <c r="BB172" s="183"/>
      <c r="BC172" s="183"/>
      <c r="BD172" s="183"/>
      <c r="BE172" s="183"/>
      <c r="BF172" s="183"/>
      <c r="BG172" s="183"/>
      <c r="BH172" s="183"/>
      <c r="BI172" s="183"/>
      <c r="BJ172" s="183"/>
    </row>
    <row r="173" spans="2:62" ht="12.75">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183"/>
      <c r="Y173" s="183"/>
      <c r="Z173" s="183"/>
      <c r="AA173" s="183"/>
      <c r="AB173" s="183"/>
      <c r="AC173" s="183"/>
      <c r="AD173" s="183"/>
      <c r="AE173" s="183"/>
      <c r="AF173" s="183"/>
      <c r="AG173" s="183"/>
      <c r="AH173" s="183"/>
      <c r="AI173" s="183"/>
      <c r="AJ173" s="183"/>
      <c r="AK173" s="183"/>
      <c r="AL173" s="183"/>
      <c r="AM173" s="183"/>
      <c r="AN173" s="183"/>
      <c r="AO173" s="183"/>
      <c r="AP173" s="183"/>
      <c r="AQ173" s="183"/>
      <c r="AR173" s="183"/>
      <c r="AS173" s="183"/>
      <c r="AT173" s="183"/>
      <c r="AU173" s="183"/>
      <c r="AV173" s="183"/>
      <c r="AW173" s="183"/>
      <c r="AX173" s="183"/>
      <c r="AY173" s="183"/>
      <c r="AZ173" s="183"/>
      <c r="BA173" s="183"/>
      <c r="BB173" s="183"/>
      <c r="BC173" s="183"/>
      <c r="BD173" s="183"/>
      <c r="BE173" s="183"/>
      <c r="BF173" s="183"/>
      <c r="BG173" s="183"/>
      <c r="BH173" s="183"/>
      <c r="BI173" s="183"/>
      <c r="BJ173" s="183"/>
    </row>
    <row r="174" spans="2:62" ht="12.75">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183"/>
      <c r="Y174" s="183"/>
      <c r="Z174" s="183"/>
      <c r="AA174" s="183"/>
      <c r="AB174" s="183"/>
      <c r="AC174" s="183"/>
      <c r="AD174" s="183"/>
      <c r="AE174" s="183"/>
      <c r="AF174" s="183"/>
      <c r="AG174" s="183"/>
      <c r="AH174" s="183"/>
      <c r="AI174" s="183"/>
      <c r="AJ174" s="183"/>
      <c r="AK174" s="183"/>
      <c r="AL174" s="183"/>
      <c r="AM174" s="183"/>
      <c r="AN174" s="183"/>
      <c r="AO174" s="183"/>
      <c r="AP174" s="183"/>
      <c r="AQ174" s="183"/>
      <c r="AR174" s="183"/>
      <c r="AS174" s="183"/>
      <c r="AT174" s="183"/>
      <c r="AU174" s="183"/>
      <c r="AV174" s="183"/>
      <c r="AW174" s="183"/>
      <c r="AX174" s="183"/>
      <c r="AY174" s="183"/>
      <c r="AZ174" s="183"/>
      <c r="BA174" s="183"/>
      <c r="BB174" s="183"/>
      <c r="BC174" s="183"/>
      <c r="BD174" s="183"/>
      <c r="BE174" s="183"/>
      <c r="BF174" s="183"/>
      <c r="BG174" s="183"/>
      <c r="BH174" s="183"/>
      <c r="BI174" s="183"/>
      <c r="BJ174" s="183"/>
    </row>
    <row r="175" spans="2:62" ht="12.75">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183"/>
      <c r="Y175" s="183"/>
      <c r="Z175" s="183"/>
      <c r="AA175" s="183"/>
      <c r="AB175" s="183"/>
      <c r="AC175" s="183"/>
      <c r="AD175" s="183"/>
      <c r="AE175" s="183"/>
      <c r="AF175" s="183"/>
      <c r="AG175" s="183"/>
      <c r="AH175" s="183"/>
      <c r="AI175" s="183"/>
      <c r="AJ175" s="183"/>
      <c r="AK175" s="183"/>
      <c r="AL175" s="183"/>
      <c r="AM175" s="183"/>
      <c r="AN175" s="183"/>
      <c r="AO175" s="183"/>
      <c r="AP175" s="183"/>
      <c r="AQ175" s="183"/>
      <c r="AR175" s="183"/>
      <c r="AS175" s="183"/>
      <c r="AT175" s="183"/>
      <c r="AU175" s="183"/>
      <c r="AV175" s="183"/>
      <c r="AW175" s="183"/>
      <c r="AX175" s="183"/>
      <c r="AY175" s="183"/>
      <c r="AZ175" s="183"/>
      <c r="BA175" s="183"/>
      <c r="BB175" s="183"/>
      <c r="BC175" s="183"/>
      <c r="BD175" s="183"/>
      <c r="BE175" s="183"/>
      <c r="BF175" s="183"/>
      <c r="BG175" s="183"/>
      <c r="BH175" s="183"/>
      <c r="BI175" s="183"/>
      <c r="BJ175" s="183"/>
    </row>
    <row r="176" spans="2:62" ht="12.75">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183"/>
      <c r="Y176" s="183"/>
      <c r="Z176" s="183"/>
      <c r="AA176" s="183"/>
      <c r="AB176" s="183"/>
      <c r="AC176" s="183"/>
      <c r="AD176" s="183"/>
      <c r="AE176" s="183"/>
      <c r="AF176" s="183"/>
      <c r="AG176" s="183"/>
      <c r="AH176" s="183"/>
      <c r="AI176" s="183"/>
      <c r="AJ176" s="183"/>
      <c r="AK176" s="183"/>
      <c r="AL176" s="183"/>
      <c r="AM176" s="183"/>
      <c r="AN176" s="183"/>
      <c r="AO176" s="183"/>
      <c r="AP176" s="183"/>
      <c r="AQ176" s="183"/>
      <c r="AR176" s="183"/>
      <c r="AS176" s="183"/>
      <c r="AT176" s="183"/>
      <c r="AU176" s="183"/>
      <c r="AV176" s="183"/>
      <c r="AW176" s="183"/>
      <c r="AX176" s="183"/>
      <c r="AY176" s="183"/>
      <c r="AZ176" s="183"/>
      <c r="BA176" s="183"/>
      <c r="BB176" s="183"/>
      <c r="BC176" s="183"/>
      <c r="BD176" s="183"/>
      <c r="BE176" s="183"/>
      <c r="BF176" s="183"/>
      <c r="BG176" s="183"/>
      <c r="BH176" s="183"/>
      <c r="BI176" s="183"/>
      <c r="BJ176" s="183"/>
    </row>
    <row r="177" spans="2:62" ht="12.75">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183"/>
      <c r="Y177" s="183"/>
      <c r="Z177" s="183"/>
      <c r="AA177" s="183"/>
      <c r="AB177" s="183"/>
      <c r="AC177" s="183"/>
      <c r="AD177" s="183"/>
      <c r="AE177" s="183"/>
      <c r="AF177" s="183"/>
      <c r="AG177" s="183"/>
      <c r="AH177" s="183"/>
      <c r="AI177" s="183"/>
      <c r="AJ177" s="183"/>
      <c r="AK177" s="183"/>
      <c r="AL177" s="183"/>
      <c r="AM177" s="183"/>
      <c r="AN177" s="183"/>
      <c r="AO177" s="183"/>
      <c r="AP177" s="183"/>
      <c r="AQ177" s="183"/>
      <c r="AR177" s="183"/>
      <c r="AS177" s="183"/>
      <c r="AT177" s="183"/>
      <c r="AU177" s="183"/>
      <c r="AV177" s="183"/>
      <c r="AW177" s="183"/>
      <c r="AX177" s="183"/>
      <c r="AY177" s="183"/>
      <c r="AZ177" s="183"/>
      <c r="BA177" s="183"/>
      <c r="BB177" s="183"/>
      <c r="BC177" s="183"/>
      <c r="BD177" s="183"/>
      <c r="BE177" s="183"/>
      <c r="BF177" s="183"/>
      <c r="BG177" s="183"/>
      <c r="BH177" s="183"/>
      <c r="BI177" s="183"/>
      <c r="BJ177" s="183"/>
    </row>
    <row r="178" spans="2:62" ht="12.75">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183"/>
      <c r="Y178" s="183"/>
      <c r="Z178" s="183"/>
      <c r="AA178" s="183"/>
      <c r="AB178" s="183"/>
      <c r="AC178" s="183"/>
      <c r="AD178" s="183"/>
      <c r="AE178" s="183"/>
      <c r="AF178" s="183"/>
      <c r="AG178" s="183"/>
      <c r="AH178" s="183"/>
      <c r="AI178" s="183"/>
      <c r="AJ178" s="183"/>
      <c r="AK178" s="183"/>
      <c r="AL178" s="183"/>
      <c r="AM178" s="183"/>
      <c r="AN178" s="183"/>
      <c r="AO178" s="183"/>
      <c r="AP178" s="183"/>
      <c r="AQ178" s="183"/>
      <c r="AR178" s="183"/>
      <c r="AS178" s="183"/>
      <c r="AT178" s="183"/>
      <c r="AU178" s="183"/>
      <c r="AV178" s="183"/>
      <c r="AW178" s="183"/>
      <c r="AX178" s="183"/>
      <c r="AY178" s="183"/>
      <c r="AZ178" s="183"/>
      <c r="BA178" s="183"/>
      <c r="BB178" s="183"/>
      <c r="BC178" s="183"/>
      <c r="BD178" s="183"/>
      <c r="BE178" s="183"/>
      <c r="BF178" s="183"/>
      <c r="BG178" s="183"/>
      <c r="BH178" s="183"/>
      <c r="BI178" s="183"/>
      <c r="BJ178" s="183"/>
    </row>
    <row r="179" spans="2:62" ht="12.75">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183"/>
      <c r="Y179" s="183"/>
      <c r="Z179" s="183"/>
      <c r="AA179" s="183"/>
      <c r="AB179" s="183"/>
      <c r="AC179" s="183"/>
      <c r="AD179" s="183"/>
      <c r="AE179" s="183"/>
      <c r="AF179" s="183"/>
      <c r="AG179" s="183"/>
      <c r="AH179" s="183"/>
      <c r="AI179" s="183"/>
      <c r="AJ179" s="183"/>
      <c r="AK179" s="183"/>
      <c r="AL179" s="183"/>
      <c r="AM179" s="183"/>
      <c r="AN179" s="183"/>
      <c r="AO179" s="183"/>
      <c r="AP179" s="183"/>
      <c r="AQ179" s="183"/>
      <c r="AR179" s="183"/>
      <c r="AS179" s="183"/>
      <c r="AT179" s="183"/>
      <c r="AU179" s="183"/>
      <c r="AV179" s="183"/>
      <c r="AW179" s="183"/>
      <c r="AX179" s="183"/>
      <c r="AY179" s="183"/>
      <c r="AZ179" s="183"/>
      <c r="BA179" s="183"/>
      <c r="BB179" s="183"/>
      <c r="BC179" s="183"/>
      <c r="BD179" s="183"/>
      <c r="BE179" s="183"/>
      <c r="BF179" s="183"/>
      <c r="BG179" s="183"/>
      <c r="BH179" s="183"/>
      <c r="BI179" s="183"/>
      <c r="BJ179" s="183"/>
    </row>
    <row r="180" spans="2:62" ht="12.75">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183"/>
      <c r="Y180" s="183"/>
      <c r="Z180" s="183"/>
      <c r="AA180" s="183"/>
      <c r="AB180" s="183"/>
      <c r="AC180" s="183"/>
      <c r="AD180" s="183"/>
      <c r="AE180" s="183"/>
      <c r="AF180" s="183"/>
      <c r="AG180" s="183"/>
      <c r="AH180" s="183"/>
      <c r="AI180" s="183"/>
      <c r="AJ180" s="183"/>
      <c r="AK180" s="183"/>
      <c r="AL180" s="183"/>
      <c r="AM180" s="183"/>
      <c r="AN180" s="183"/>
      <c r="AO180" s="183"/>
      <c r="AP180" s="183"/>
      <c r="AQ180" s="183"/>
      <c r="AR180" s="183"/>
      <c r="AS180" s="183"/>
      <c r="AT180" s="183"/>
      <c r="AU180" s="183"/>
      <c r="AV180" s="183"/>
      <c r="AW180" s="183"/>
      <c r="AX180" s="183"/>
      <c r="AY180" s="183"/>
      <c r="AZ180" s="183"/>
      <c r="BA180" s="183"/>
      <c r="BB180" s="183"/>
      <c r="BC180" s="183"/>
      <c r="BD180" s="183"/>
      <c r="BE180" s="183"/>
      <c r="BF180" s="183"/>
      <c r="BG180" s="183"/>
      <c r="BH180" s="183"/>
      <c r="BI180" s="183"/>
      <c r="BJ180" s="183"/>
    </row>
    <row r="181" spans="2:62" ht="12.75">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183"/>
      <c r="Y181" s="183"/>
      <c r="Z181" s="183"/>
      <c r="AA181" s="183"/>
      <c r="AB181" s="183"/>
      <c r="AC181" s="183"/>
      <c r="AD181" s="183"/>
      <c r="AE181" s="183"/>
      <c r="AF181" s="183"/>
      <c r="AG181" s="183"/>
      <c r="AH181" s="183"/>
      <c r="AI181" s="183"/>
      <c r="AJ181" s="183"/>
      <c r="AK181" s="183"/>
      <c r="AL181" s="183"/>
      <c r="AM181" s="183"/>
      <c r="AN181" s="183"/>
      <c r="AO181" s="183"/>
      <c r="AP181" s="183"/>
      <c r="AQ181" s="183"/>
      <c r="AR181" s="183"/>
      <c r="AS181" s="183"/>
      <c r="AT181" s="183"/>
      <c r="AU181" s="183"/>
      <c r="AV181" s="183"/>
      <c r="AW181" s="183"/>
      <c r="AX181" s="183"/>
      <c r="AY181" s="183"/>
      <c r="AZ181" s="183"/>
      <c r="BA181" s="183"/>
      <c r="BB181" s="183"/>
      <c r="BC181" s="183"/>
      <c r="BD181" s="183"/>
      <c r="BE181" s="183"/>
      <c r="BF181" s="183"/>
      <c r="BG181" s="183"/>
      <c r="BH181" s="183"/>
      <c r="BI181" s="183"/>
      <c r="BJ181" s="183"/>
    </row>
    <row r="182" spans="2:62" ht="12.75">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3"/>
      <c r="AL182" s="183"/>
      <c r="AM182" s="183"/>
      <c r="AN182" s="183"/>
      <c r="AO182" s="183"/>
      <c r="AP182" s="183"/>
      <c r="AQ182" s="183"/>
      <c r="AR182" s="183"/>
      <c r="AS182" s="183"/>
      <c r="AT182" s="183"/>
      <c r="AU182" s="183"/>
      <c r="AV182" s="183"/>
      <c r="AW182" s="183"/>
      <c r="AX182" s="183"/>
      <c r="AY182" s="183"/>
      <c r="AZ182" s="183"/>
      <c r="BA182" s="183"/>
      <c r="BB182" s="183"/>
      <c r="BC182" s="183"/>
      <c r="BD182" s="183"/>
      <c r="BE182" s="183"/>
      <c r="BF182" s="183"/>
      <c r="BG182" s="183"/>
      <c r="BH182" s="183"/>
      <c r="BI182" s="183"/>
      <c r="BJ182" s="183"/>
    </row>
    <row r="183" spans="2:62" ht="12.75">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c r="AB183" s="183"/>
      <c r="AC183" s="183"/>
      <c r="AD183" s="183"/>
      <c r="AE183" s="183"/>
      <c r="AF183" s="183"/>
      <c r="AG183" s="183"/>
      <c r="AH183" s="183"/>
      <c r="AI183" s="183"/>
      <c r="AJ183" s="183"/>
      <c r="AK183" s="183"/>
      <c r="AL183" s="183"/>
      <c r="AM183" s="183"/>
      <c r="AN183" s="183"/>
      <c r="AO183" s="183"/>
      <c r="AP183" s="183"/>
      <c r="AQ183" s="183"/>
      <c r="AR183" s="183"/>
      <c r="AS183" s="183"/>
      <c r="AT183" s="183"/>
      <c r="AU183" s="183"/>
      <c r="AV183" s="183"/>
      <c r="AW183" s="183"/>
      <c r="AX183" s="183"/>
      <c r="AY183" s="183"/>
      <c r="AZ183" s="183"/>
      <c r="BA183" s="183"/>
      <c r="BB183" s="183"/>
      <c r="BC183" s="183"/>
      <c r="BD183" s="183"/>
      <c r="BE183" s="183"/>
      <c r="BF183" s="183"/>
      <c r="BG183" s="183"/>
      <c r="BH183" s="183"/>
      <c r="BI183" s="183"/>
      <c r="BJ183" s="183"/>
    </row>
    <row r="184" spans="2:62" ht="12.75">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183"/>
      <c r="Y184" s="183"/>
      <c r="Z184" s="183"/>
      <c r="AA184" s="183"/>
      <c r="AB184" s="183"/>
      <c r="AC184" s="183"/>
      <c r="AD184" s="183"/>
      <c r="AE184" s="183"/>
      <c r="AF184" s="183"/>
      <c r="AG184" s="183"/>
      <c r="AH184" s="183"/>
      <c r="AI184" s="183"/>
      <c r="AJ184" s="183"/>
      <c r="AK184" s="183"/>
      <c r="AL184" s="183"/>
      <c r="AM184" s="183"/>
      <c r="AN184" s="183"/>
      <c r="AO184" s="183"/>
      <c r="AP184" s="183"/>
      <c r="AQ184" s="183"/>
      <c r="AR184" s="183"/>
      <c r="AS184" s="183"/>
      <c r="AT184" s="183"/>
      <c r="AU184" s="183"/>
      <c r="AV184" s="183"/>
      <c r="AW184" s="183"/>
      <c r="AX184" s="183"/>
      <c r="AY184" s="183"/>
      <c r="AZ184" s="183"/>
      <c r="BA184" s="183"/>
      <c r="BB184" s="183"/>
      <c r="BC184" s="183"/>
      <c r="BD184" s="183"/>
      <c r="BE184" s="183"/>
      <c r="BF184" s="183"/>
      <c r="BG184" s="183"/>
      <c r="BH184" s="183"/>
      <c r="BI184" s="183"/>
      <c r="BJ184" s="183"/>
    </row>
    <row r="185" spans="2:62" ht="12.75">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183"/>
      <c r="Y185" s="183"/>
      <c r="Z185" s="183"/>
      <c r="AA185" s="183"/>
      <c r="AB185" s="183"/>
      <c r="AC185" s="183"/>
      <c r="AD185" s="183"/>
      <c r="AE185" s="183"/>
      <c r="AF185" s="183"/>
      <c r="AG185" s="183"/>
      <c r="AH185" s="183"/>
      <c r="AI185" s="183"/>
      <c r="AJ185" s="183"/>
      <c r="AK185" s="183"/>
      <c r="AL185" s="183"/>
      <c r="AM185" s="183"/>
      <c r="AN185" s="183"/>
      <c r="AO185" s="183"/>
      <c r="AP185" s="183"/>
      <c r="AQ185" s="183"/>
      <c r="AR185" s="183"/>
      <c r="AS185" s="183"/>
      <c r="AT185" s="183"/>
      <c r="AU185" s="183"/>
      <c r="AV185" s="183"/>
      <c r="AW185" s="183"/>
      <c r="AX185" s="183"/>
      <c r="AY185" s="183"/>
      <c r="AZ185" s="183"/>
      <c r="BA185" s="183"/>
      <c r="BB185" s="183"/>
      <c r="BC185" s="183"/>
      <c r="BD185" s="183"/>
      <c r="BE185" s="183"/>
      <c r="BF185" s="183"/>
      <c r="BG185" s="183"/>
      <c r="BH185" s="183"/>
      <c r="BI185" s="183"/>
      <c r="BJ185" s="183"/>
    </row>
    <row r="186" spans="2:62" ht="12.75">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183"/>
      <c r="Y186" s="183"/>
      <c r="Z186" s="183"/>
      <c r="AA186" s="183"/>
      <c r="AB186" s="183"/>
      <c r="AC186" s="183"/>
      <c r="AD186" s="183"/>
      <c r="AE186" s="183"/>
      <c r="AF186" s="183"/>
      <c r="AG186" s="183"/>
      <c r="AH186" s="183"/>
      <c r="AI186" s="183"/>
      <c r="AJ186" s="183"/>
      <c r="AK186" s="183"/>
      <c r="AL186" s="183"/>
      <c r="AM186" s="183"/>
      <c r="AN186" s="183"/>
      <c r="AO186" s="183"/>
      <c r="AP186" s="183"/>
      <c r="AQ186" s="183"/>
      <c r="AR186" s="183"/>
      <c r="AS186" s="183"/>
      <c r="AT186" s="183"/>
      <c r="AU186" s="183"/>
      <c r="AV186" s="183"/>
      <c r="AW186" s="183"/>
      <c r="AX186" s="183"/>
      <c r="AY186" s="183"/>
      <c r="AZ186" s="183"/>
      <c r="BA186" s="183"/>
      <c r="BB186" s="183"/>
      <c r="BC186" s="183"/>
      <c r="BD186" s="183"/>
      <c r="BE186" s="183"/>
      <c r="BF186" s="183"/>
      <c r="BG186" s="183"/>
      <c r="BH186" s="183"/>
      <c r="BI186" s="183"/>
      <c r="BJ186" s="183"/>
    </row>
    <row r="187" spans="2:62" ht="12.75">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3"/>
      <c r="AN187" s="183"/>
      <c r="AO187" s="183"/>
      <c r="AP187" s="183"/>
      <c r="AQ187" s="183"/>
      <c r="AR187" s="183"/>
      <c r="AS187" s="183"/>
      <c r="AT187" s="183"/>
      <c r="AU187" s="183"/>
      <c r="AV187" s="183"/>
      <c r="AW187" s="183"/>
      <c r="AX187" s="183"/>
      <c r="AY187" s="183"/>
      <c r="AZ187" s="183"/>
      <c r="BA187" s="183"/>
      <c r="BB187" s="183"/>
      <c r="BC187" s="183"/>
      <c r="BD187" s="183"/>
      <c r="BE187" s="183"/>
      <c r="BF187" s="183"/>
      <c r="BG187" s="183"/>
      <c r="BH187" s="183"/>
      <c r="BI187" s="183"/>
      <c r="BJ187" s="183"/>
    </row>
    <row r="188" spans="2:62" ht="12.75">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183"/>
      <c r="AE188" s="183"/>
      <c r="AF188" s="183"/>
      <c r="AG188" s="183"/>
      <c r="AH188" s="183"/>
      <c r="AI188" s="183"/>
      <c r="AJ188" s="183"/>
      <c r="AK188" s="183"/>
      <c r="AL188" s="183"/>
      <c r="AM188" s="183"/>
      <c r="AN188" s="183"/>
      <c r="AO188" s="183"/>
      <c r="AP188" s="183"/>
      <c r="AQ188" s="183"/>
      <c r="AR188" s="183"/>
      <c r="AS188" s="183"/>
      <c r="AT188" s="183"/>
      <c r="AU188" s="183"/>
      <c r="AV188" s="183"/>
      <c r="AW188" s="183"/>
      <c r="AX188" s="183"/>
      <c r="AY188" s="183"/>
      <c r="AZ188" s="183"/>
      <c r="BA188" s="183"/>
      <c r="BB188" s="183"/>
      <c r="BC188" s="183"/>
      <c r="BD188" s="183"/>
      <c r="BE188" s="183"/>
      <c r="BF188" s="183"/>
      <c r="BG188" s="183"/>
      <c r="BH188" s="183"/>
      <c r="BI188" s="183"/>
      <c r="BJ188" s="183"/>
    </row>
    <row r="189" spans="2:62" ht="12.75">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3"/>
      <c r="AB189" s="183"/>
      <c r="AC189" s="183"/>
      <c r="AD189" s="183"/>
      <c r="AE189" s="183"/>
      <c r="AF189" s="183"/>
      <c r="AG189" s="183"/>
      <c r="AH189" s="183"/>
      <c r="AI189" s="183"/>
      <c r="AJ189" s="183"/>
      <c r="AK189" s="183"/>
      <c r="AL189" s="183"/>
      <c r="AM189" s="183"/>
      <c r="AN189" s="183"/>
      <c r="AO189" s="183"/>
      <c r="AP189" s="183"/>
      <c r="AQ189" s="183"/>
      <c r="AR189" s="183"/>
      <c r="AS189" s="183"/>
      <c r="AT189" s="183"/>
      <c r="AU189" s="183"/>
      <c r="AV189" s="183"/>
      <c r="AW189" s="183"/>
      <c r="AX189" s="183"/>
      <c r="AY189" s="183"/>
      <c r="AZ189" s="183"/>
      <c r="BA189" s="183"/>
      <c r="BB189" s="183"/>
      <c r="BC189" s="183"/>
      <c r="BD189" s="183"/>
      <c r="BE189" s="183"/>
      <c r="BF189" s="183"/>
      <c r="BG189" s="183"/>
      <c r="BH189" s="183"/>
      <c r="BI189" s="183"/>
      <c r="BJ189" s="183"/>
    </row>
    <row r="190" spans="2:62" ht="12.75">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3"/>
      <c r="AY190" s="183"/>
      <c r="AZ190" s="183"/>
      <c r="BA190" s="183"/>
      <c r="BB190" s="183"/>
      <c r="BC190" s="183"/>
      <c r="BD190" s="183"/>
      <c r="BE190" s="183"/>
      <c r="BF190" s="183"/>
      <c r="BG190" s="183"/>
      <c r="BH190" s="183"/>
      <c r="BI190" s="183"/>
      <c r="BJ190" s="183"/>
    </row>
    <row r="191" spans="2:62" ht="12.75">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183"/>
      <c r="Y191" s="183"/>
      <c r="Z191" s="183"/>
      <c r="AA191" s="183"/>
      <c r="AB191" s="183"/>
      <c r="AC191" s="183"/>
      <c r="AD191" s="183"/>
      <c r="AE191" s="183"/>
      <c r="AF191" s="183"/>
      <c r="AG191" s="183"/>
      <c r="AH191" s="183"/>
      <c r="AI191" s="183"/>
      <c r="AJ191" s="183"/>
      <c r="AK191" s="183"/>
      <c r="AL191" s="183"/>
      <c r="AM191" s="183"/>
      <c r="AN191" s="183"/>
      <c r="AO191" s="183"/>
      <c r="AP191" s="183"/>
      <c r="AQ191" s="183"/>
      <c r="AR191" s="183"/>
      <c r="AS191" s="183"/>
      <c r="AT191" s="183"/>
      <c r="AU191" s="183"/>
      <c r="AV191" s="183"/>
      <c r="AW191" s="183"/>
      <c r="AX191" s="183"/>
      <c r="AY191" s="183"/>
      <c r="AZ191" s="183"/>
      <c r="BA191" s="183"/>
      <c r="BB191" s="183"/>
      <c r="BC191" s="183"/>
      <c r="BD191" s="183"/>
      <c r="BE191" s="183"/>
      <c r="BF191" s="183"/>
      <c r="BG191" s="183"/>
      <c r="BH191" s="183"/>
      <c r="BI191" s="183"/>
      <c r="BJ191" s="183"/>
    </row>
    <row r="192" spans="2:62" ht="12.75">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183"/>
      <c r="Y192" s="183"/>
      <c r="Z192" s="183"/>
      <c r="AA192" s="183"/>
      <c r="AB192" s="183"/>
      <c r="AC192" s="183"/>
      <c r="AD192" s="183"/>
      <c r="AE192" s="183"/>
      <c r="AF192" s="183"/>
      <c r="AG192" s="183"/>
      <c r="AH192" s="183"/>
      <c r="AI192" s="183"/>
      <c r="AJ192" s="183"/>
      <c r="AK192" s="183"/>
      <c r="AL192" s="183"/>
      <c r="AM192" s="183"/>
      <c r="AN192" s="183"/>
      <c r="AO192" s="183"/>
      <c r="AP192" s="183"/>
      <c r="AQ192" s="183"/>
      <c r="AR192" s="183"/>
      <c r="AS192" s="183"/>
      <c r="AT192" s="183"/>
      <c r="AU192" s="183"/>
      <c r="AV192" s="183"/>
      <c r="AW192" s="183"/>
      <c r="AX192" s="183"/>
      <c r="AY192" s="183"/>
      <c r="AZ192" s="183"/>
      <c r="BA192" s="183"/>
      <c r="BB192" s="183"/>
      <c r="BC192" s="183"/>
      <c r="BD192" s="183"/>
      <c r="BE192" s="183"/>
      <c r="BF192" s="183"/>
      <c r="BG192" s="183"/>
      <c r="BH192" s="183"/>
      <c r="BI192" s="183"/>
      <c r="BJ192" s="183"/>
    </row>
    <row r="193" spans="2:62" ht="12.75">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183"/>
      <c r="Y193" s="183"/>
      <c r="Z193" s="183"/>
      <c r="AA193" s="183"/>
      <c r="AB193" s="183"/>
      <c r="AC193" s="183"/>
      <c r="AD193" s="183"/>
      <c r="AE193" s="183"/>
      <c r="AF193" s="183"/>
      <c r="AG193" s="183"/>
      <c r="AH193" s="183"/>
      <c r="AI193" s="183"/>
      <c r="AJ193" s="183"/>
      <c r="AK193" s="183"/>
      <c r="AL193" s="183"/>
      <c r="AM193" s="183"/>
      <c r="AN193" s="183"/>
      <c r="AO193" s="183"/>
      <c r="AP193" s="183"/>
      <c r="AQ193" s="183"/>
      <c r="AR193" s="183"/>
      <c r="AS193" s="183"/>
      <c r="AT193" s="183"/>
      <c r="AU193" s="183"/>
      <c r="AV193" s="183"/>
      <c r="AW193" s="183"/>
      <c r="AX193" s="183"/>
      <c r="AY193" s="183"/>
      <c r="AZ193" s="183"/>
      <c r="BA193" s="183"/>
      <c r="BB193" s="183"/>
      <c r="BC193" s="183"/>
      <c r="BD193" s="183"/>
      <c r="BE193" s="183"/>
      <c r="BF193" s="183"/>
      <c r="BG193" s="183"/>
      <c r="BH193" s="183"/>
      <c r="BI193" s="183"/>
      <c r="BJ193" s="183"/>
    </row>
    <row r="194" spans="2:62" ht="12.75">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c r="AA194" s="183"/>
      <c r="AB194" s="183"/>
      <c r="AC194" s="183"/>
      <c r="AD194" s="183"/>
      <c r="AE194" s="183"/>
      <c r="AF194" s="183"/>
      <c r="AG194" s="183"/>
      <c r="AH194" s="183"/>
      <c r="AI194" s="183"/>
      <c r="AJ194" s="183"/>
      <c r="AK194" s="183"/>
      <c r="AL194" s="183"/>
      <c r="AM194" s="183"/>
      <c r="AN194" s="183"/>
      <c r="AO194" s="183"/>
      <c r="AP194" s="183"/>
      <c r="AQ194" s="183"/>
      <c r="AR194" s="183"/>
      <c r="AS194" s="183"/>
      <c r="AT194" s="183"/>
      <c r="AU194" s="183"/>
      <c r="AV194" s="183"/>
      <c r="AW194" s="183"/>
      <c r="AX194" s="183"/>
      <c r="AY194" s="183"/>
      <c r="AZ194" s="183"/>
      <c r="BA194" s="183"/>
      <c r="BB194" s="183"/>
      <c r="BC194" s="183"/>
      <c r="BD194" s="183"/>
      <c r="BE194" s="183"/>
      <c r="BF194" s="183"/>
      <c r="BG194" s="183"/>
      <c r="BH194" s="183"/>
      <c r="BI194" s="183"/>
      <c r="BJ194" s="183"/>
    </row>
    <row r="195" spans="2:62" ht="12.75">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183"/>
      <c r="Y195" s="183"/>
      <c r="Z195" s="183"/>
      <c r="AA195" s="183"/>
      <c r="AB195" s="183"/>
      <c r="AC195" s="183"/>
      <c r="AD195" s="183"/>
      <c r="AE195" s="183"/>
      <c r="AF195" s="183"/>
      <c r="AG195" s="183"/>
      <c r="AH195" s="183"/>
      <c r="AI195" s="183"/>
      <c r="AJ195" s="183"/>
      <c r="AK195" s="183"/>
      <c r="AL195" s="183"/>
      <c r="AM195" s="183"/>
      <c r="AN195" s="183"/>
      <c r="AO195" s="183"/>
      <c r="AP195" s="183"/>
      <c r="AQ195" s="183"/>
      <c r="AR195" s="183"/>
      <c r="AS195" s="183"/>
      <c r="AT195" s="183"/>
      <c r="AU195" s="183"/>
      <c r="AV195" s="183"/>
      <c r="AW195" s="183"/>
      <c r="AX195" s="183"/>
      <c r="AY195" s="183"/>
      <c r="AZ195" s="183"/>
      <c r="BA195" s="183"/>
      <c r="BB195" s="183"/>
      <c r="BC195" s="183"/>
      <c r="BD195" s="183"/>
      <c r="BE195" s="183"/>
      <c r="BF195" s="183"/>
      <c r="BG195" s="183"/>
      <c r="BH195" s="183"/>
      <c r="BI195" s="183"/>
      <c r="BJ195" s="183"/>
    </row>
    <row r="196" spans="2:62" ht="12.75">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183"/>
      <c r="Y196" s="183"/>
      <c r="Z196" s="183"/>
      <c r="AA196" s="183"/>
      <c r="AB196" s="183"/>
      <c r="AC196" s="183"/>
      <c r="AD196" s="183"/>
      <c r="AE196" s="183"/>
      <c r="AF196" s="183"/>
      <c r="AG196" s="183"/>
      <c r="AH196" s="183"/>
      <c r="AI196" s="183"/>
      <c r="AJ196" s="183"/>
      <c r="AK196" s="183"/>
      <c r="AL196" s="183"/>
      <c r="AM196" s="183"/>
      <c r="AN196" s="183"/>
      <c r="AO196" s="183"/>
      <c r="AP196" s="183"/>
      <c r="AQ196" s="183"/>
      <c r="AR196" s="183"/>
      <c r="AS196" s="183"/>
      <c r="AT196" s="183"/>
      <c r="AU196" s="183"/>
      <c r="AV196" s="183"/>
      <c r="AW196" s="183"/>
      <c r="AX196" s="183"/>
      <c r="AY196" s="183"/>
      <c r="AZ196" s="183"/>
      <c r="BA196" s="183"/>
      <c r="BB196" s="183"/>
      <c r="BC196" s="183"/>
      <c r="BD196" s="183"/>
      <c r="BE196" s="183"/>
      <c r="BF196" s="183"/>
      <c r="BG196" s="183"/>
      <c r="BH196" s="183"/>
      <c r="BI196" s="183"/>
      <c r="BJ196" s="183"/>
    </row>
    <row r="197" spans="2:62" ht="12.75">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183"/>
      <c r="Y197" s="183"/>
      <c r="Z197" s="183"/>
      <c r="AA197" s="183"/>
      <c r="AB197" s="183"/>
      <c r="AC197" s="183"/>
      <c r="AD197" s="183"/>
      <c r="AE197" s="183"/>
      <c r="AF197" s="183"/>
      <c r="AG197" s="183"/>
      <c r="AH197" s="183"/>
      <c r="AI197" s="183"/>
      <c r="AJ197" s="183"/>
      <c r="AK197" s="183"/>
      <c r="AL197" s="183"/>
      <c r="AM197" s="183"/>
      <c r="AN197" s="183"/>
      <c r="AO197" s="183"/>
      <c r="AP197" s="183"/>
      <c r="AQ197" s="183"/>
      <c r="AR197" s="183"/>
      <c r="AS197" s="183"/>
      <c r="AT197" s="183"/>
      <c r="AU197" s="183"/>
      <c r="AV197" s="183"/>
      <c r="AW197" s="183"/>
      <c r="AX197" s="183"/>
      <c r="AY197" s="183"/>
      <c r="AZ197" s="183"/>
      <c r="BA197" s="183"/>
      <c r="BB197" s="183"/>
      <c r="BC197" s="183"/>
      <c r="BD197" s="183"/>
      <c r="BE197" s="183"/>
      <c r="BF197" s="183"/>
      <c r="BG197" s="183"/>
      <c r="BH197" s="183"/>
      <c r="BI197" s="183"/>
      <c r="BJ197" s="183"/>
    </row>
    <row r="198" spans="2:62" ht="12.75">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c r="AS198" s="183"/>
      <c r="AT198" s="183"/>
      <c r="AU198" s="183"/>
      <c r="AV198" s="183"/>
      <c r="AW198" s="183"/>
      <c r="AX198" s="183"/>
      <c r="AY198" s="183"/>
      <c r="AZ198" s="183"/>
      <c r="BA198" s="183"/>
      <c r="BB198" s="183"/>
      <c r="BC198" s="183"/>
      <c r="BD198" s="183"/>
      <c r="BE198" s="183"/>
      <c r="BF198" s="183"/>
      <c r="BG198" s="183"/>
      <c r="BH198" s="183"/>
      <c r="BI198" s="183"/>
      <c r="BJ198" s="183"/>
    </row>
    <row r="199" spans="2:62" ht="12.75">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183"/>
      <c r="Y199" s="183"/>
      <c r="Z199" s="183"/>
      <c r="AA199" s="183"/>
      <c r="AB199" s="183"/>
      <c r="AC199" s="183"/>
      <c r="AD199" s="183"/>
      <c r="AE199" s="183"/>
      <c r="AF199" s="183"/>
      <c r="AG199" s="183"/>
      <c r="AH199" s="183"/>
      <c r="AI199" s="183"/>
      <c r="AJ199" s="183"/>
      <c r="AK199" s="183"/>
      <c r="AL199" s="183"/>
      <c r="AM199" s="183"/>
      <c r="AN199" s="183"/>
      <c r="AO199" s="183"/>
      <c r="AP199" s="183"/>
      <c r="AQ199" s="183"/>
      <c r="AR199" s="183"/>
      <c r="AS199" s="183"/>
      <c r="AT199" s="183"/>
      <c r="AU199" s="183"/>
      <c r="AV199" s="183"/>
      <c r="AW199" s="183"/>
      <c r="AX199" s="183"/>
      <c r="AY199" s="183"/>
      <c r="AZ199" s="183"/>
      <c r="BA199" s="183"/>
      <c r="BB199" s="183"/>
      <c r="BC199" s="183"/>
      <c r="BD199" s="183"/>
      <c r="BE199" s="183"/>
      <c r="BF199" s="183"/>
      <c r="BG199" s="183"/>
      <c r="BH199" s="183"/>
      <c r="BI199" s="183"/>
      <c r="BJ199" s="183"/>
    </row>
    <row r="200" spans="2:62" ht="12.75">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A200" s="183"/>
      <c r="AB200" s="183"/>
      <c r="AC200" s="183"/>
      <c r="AD200" s="183"/>
      <c r="AE200" s="183"/>
      <c r="AF200" s="183"/>
      <c r="AG200" s="183"/>
      <c r="AH200" s="183"/>
      <c r="AI200" s="183"/>
      <c r="AJ200" s="183"/>
      <c r="AK200" s="183"/>
      <c r="AL200" s="183"/>
      <c r="AM200" s="183"/>
      <c r="AN200" s="183"/>
      <c r="AO200" s="183"/>
      <c r="AP200" s="183"/>
      <c r="AQ200" s="183"/>
      <c r="AR200" s="183"/>
      <c r="AS200" s="183"/>
      <c r="AT200" s="183"/>
      <c r="AU200" s="183"/>
      <c r="AV200" s="183"/>
      <c r="AW200" s="183"/>
      <c r="AX200" s="183"/>
      <c r="AY200" s="183"/>
      <c r="AZ200" s="183"/>
      <c r="BA200" s="183"/>
      <c r="BB200" s="183"/>
      <c r="BC200" s="183"/>
      <c r="BD200" s="183"/>
      <c r="BE200" s="183"/>
      <c r="BF200" s="183"/>
      <c r="BG200" s="183"/>
      <c r="BH200" s="183"/>
      <c r="BI200" s="183"/>
      <c r="BJ200" s="183"/>
    </row>
    <row r="201" spans="2:62" ht="12.75">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183"/>
      <c r="X201" s="183"/>
      <c r="Y201" s="183"/>
      <c r="Z201" s="183"/>
      <c r="AA201" s="183"/>
      <c r="AB201" s="183"/>
      <c r="AC201" s="183"/>
      <c r="AD201" s="183"/>
      <c r="AE201" s="183"/>
      <c r="AF201" s="183"/>
      <c r="AG201" s="183"/>
      <c r="AH201" s="183"/>
      <c r="AI201" s="183"/>
      <c r="AJ201" s="183"/>
      <c r="AK201" s="183"/>
      <c r="AL201" s="183"/>
      <c r="AM201" s="183"/>
      <c r="AN201" s="183"/>
      <c r="AO201" s="183"/>
      <c r="AP201" s="183"/>
      <c r="AQ201" s="183"/>
      <c r="AR201" s="183"/>
      <c r="AS201" s="183"/>
      <c r="AT201" s="183"/>
      <c r="AU201" s="183"/>
      <c r="AV201" s="183"/>
      <c r="AW201" s="183"/>
      <c r="AX201" s="183"/>
      <c r="AY201" s="183"/>
      <c r="AZ201" s="183"/>
      <c r="BA201" s="183"/>
      <c r="BB201" s="183"/>
      <c r="BC201" s="183"/>
      <c r="BD201" s="183"/>
      <c r="BE201" s="183"/>
      <c r="BF201" s="183"/>
      <c r="BG201" s="183"/>
      <c r="BH201" s="183"/>
      <c r="BI201" s="183"/>
      <c r="BJ201" s="183"/>
    </row>
    <row r="202" spans="2:62" ht="12.75">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183"/>
      <c r="Y202" s="183"/>
      <c r="Z202" s="183"/>
      <c r="AA202" s="183"/>
      <c r="AB202" s="183"/>
      <c r="AC202" s="183"/>
      <c r="AD202" s="183"/>
      <c r="AE202" s="183"/>
      <c r="AF202" s="183"/>
      <c r="AG202" s="183"/>
      <c r="AH202" s="183"/>
      <c r="AI202" s="183"/>
      <c r="AJ202" s="183"/>
      <c r="AK202" s="183"/>
      <c r="AL202" s="183"/>
      <c r="AM202" s="183"/>
      <c r="AN202" s="183"/>
      <c r="AO202" s="183"/>
      <c r="AP202" s="183"/>
      <c r="AQ202" s="183"/>
      <c r="AR202" s="183"/>
      <c r="AS202" s="183"/>
      <c r="AT202" s="183"/>
      <c r="AU202" s="183"/>
      <c r="AV202" s="183"/>
      <c r="AW202" s="183"/>
      <c r="AX202" s="183"/>
      <c r="AY202" s="183"/>
      <c r="AZ202" s="183"/>
      <c r="BA202" s="183"/>
      <c r="BB202" s="183"/>
      <c r="BC202" s="183"/>
      <c r="BD202" s="183"/>
      <c r="BE202" s="183"/>
      <c r="BF202" s="183"/>
      <c r="BG202" s="183"/>
      <c r="BH202" s="183"/>
      <c r="BI202" s="183"/>
      <c r="BJ202" s="183"/>
    </row>
    <row r="203" spans="2:62" ht="12.75">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c r="AK203" s="183"/>
      <c r="AL203" s="183"/>
      <c r="AM203" s="183"/>
      <c r="AN203" s="183"/>
      <c r="AO203" s="183"/>
      <c r="AP203" s="183"/>
      <c r="AQ203" s="183"/>
      <c r="AR203" s="183"/>
      <c r="AS203" s="183"/>
      <c r="AT203" s="183"/>
      <c r="AU203" s="183"/>
      <c r="AV203" s="183"/>
      <c r="AW203" s="183"/>
      <c r="AX203" s="183"/>
      <c r="AY203" s="183"/>
      <c r="AZ203" s="183"/>
      <c r="BA203" s="183"/>
      <c r="BB203" s="183"/>
      <c r="BC203" s="183"/>
      <c r="BD203" s="183"/>
      <c r="BE203" s="183"/>
      <c r="BF203" s="183"/>
      <c r="BG203" s="183"/>
      <c r="BH203" s="183"/>
      <c r="BI203" s="183"/>
      <c r="BJ203" s="183"/>
    </row>
    <row r="204" spans="2:62" ht="12.75">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c r="AK204" s="183"/>
      <c r="AL204" s="183"/>
      <c r="AM204" s="183"/>
      <c r="AN204" s="183"/>
      <c r="AO204" s="183"/>
      <c r="AP204" s="183"/>
      <c r="AQ204" s="183"/>
      <c r="AR204" s="183"/>
      <c r="AS204" s="183"/>
      <c r="AT204" s="183"/>
      <c r="AU204" s="183"/>
      <c r="AV204" s="183"/>
      <c r="AW204" s="183"/>
      <c r="AX204" s="183"/>
      <c r="AY204" s="183"/>
      <c r="AZ204" s="183"/>
      <c r="BA204" s="183"/>
      <c r="BB204" s="183"/>
      <c r="BC204" s="183"/>
      <c r="BD204" s="183"/>
      <c r="BE204" s="183"/>
      <c r="BF204" s="183"/>
      <c r="BG204" s="183"/>
      <c r="BH204" s="183"/>
      <c r="BI204" s="183"/>
      <c r="BJ204" s="183"/>
    </row>
    <row r="205" spans="2:62" ht="12.75">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c r="AK205" s="183"/>
      <c r="AL205" s="183"/>
      <c r="AM205" s="183"/>
      <c r="AN205" s="183"/>
      <c r="AO205" s="183"/>
      <c r="AP205" s="183"/>
      <c r="AQ205" s="183"/>
      <c r="AR205" s="183"/>
      <c r="AS205" s="183"/>
      <c r="AT205" s="183"/>
      <c r="AU205" s="183"/>
      <c r="AV205" s="183"/>
      <c r="AW205" s="183"/>
      <c r="AX205" s="183"/>
      <c r="AY205" s="183"/>
      <c r="AZ205" s="183"/>
      <c r="BA205" s="183"/>
      <c r="BB205" s="183"/>
      <c r="BC205" s="183"/>
      <c r="BD205" s="183"/>
      <c r="BE205" s="183"/>
      <c r="BF205" s="183"/>
      <c r="BG205" s="183"/>
      <c r="BH205" s="183"/>
      <c r="BI205" s="183"/>
      <c r="BJ205" s="183"/>
    </row>
    <row r="206" spans="2:62" ht="12.75">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c r="AK206" s="183"/>
      <c r="AL206" s="183"/>
      <c r="AM206" s="183"/>
      <c r="AN206" s="183"/>
      <c r="AO206" s="183"/>
      <c r="AP206" s="183"/>
      <c r="AQ206" s="183"/>
      <c r="AR206" s="183"/>
      <c r="AS206" s="183"/>
      <c r="AT206" s="183"/>
      <c r="AU206" s="183"/>
      <c r="AV206" s="183"/>
      <c r="AW206" s="183"/>
      <c r="AX206" s="183"/>
      <c r="AY206" s="183"/>
      <c r="AZ206" s="183"/>
      <c r="BA206" s="183"/>
      <c r="BB206" s="183"/>
      <c r="BC206" s="183"/>
      <c r="BD206" s="183"/>
      <c r="BE206" s="183"/>
      <c r="BF206" s="183"/>
      <c r="BG206" s="183"/>
      <c r="BH206" s="183"/>
      <c r="BI206" s="183"/>
      <c r="BJ206" s="183"/>
    </row>
    <row r="207" spans="2:62" ht="12.75">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c r="AK207" s="183"/>
      <c r="AL207" s="183"/>
      <c r="AM207" s="183"/>
      <c r="AN207" s="183"/>
      <c r="AO207" s="183"/>
      <c r="AP207" s="183"/>
      <c r="AQ207" s="183"/>
      <c r="AR207" s="183"/>
      <c r="AS207" s="183"/>
      <c r="AT207" s="183"/>
      <c r="AU207" s="183"/>
      <c r="AV207" s="183"/>
      <c r="AW207" s="183"/>
      <c r="AX207" s="183"/>
      <c r="AY207" s="183"/>
      <c r="AZ207" s="183"/>
      <c r="BA207" s="183"/>
      <c r="BB207" s="183"/>
      <c r="BC207" s="183"/>
      <c r="BD207" s="183"/>
      <c r="BE207" s="183"/>
      <c r="BF207" s="183"/>
      <c r="BG207" s="183"/>
      <c r="BH207" s="183"/>
      <c r="BI207" s="183"/>
      <c r="BJ207" s="183"/>
    </row>
    <row r="208" spans="2:62" ht="12.75">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c r="AK208" s="183"/>
      <c r="AL208" s="183"/>
      <c r="AM208" s="183"/>
      <c r="AN208" s="183"/>
      <c r="AO208" s="183"/>
      <c r="AP208" s="183"/>
      <c r="AQ208" s="183"/>
      <c r="AR208" s="183"/>
      <c r="AS208" s="183"/>
      <c r="AT208" s="183"/>
      <c r="AU208" s="183"/>
      <c r="AV208" s="183"/>
      <c r="AW208" s="183"/>
      <c r="AX208" s="183"/>
      <c r="AY208" s="183"/>
      <c r="AZ208" s="183"/>
      <c r="BA208" s="183"/>
      <c r="BB208" s="183"/>
      <c r="BC208" s="183"/>
      <c r="BD208" s="183"/>
      <c r="BE208" s="183"/>
      <c r="BF208" s="183"/>
      <c r="BG208" s="183"/>
      <c r="BH208" s="183"/>
      <c r="BI208" s="183"/>
      <c r="BJ208" s="183"/>
    </row>
    <row r="209" spans="2:62" ht="12.75">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c r="AK209" s="183"/>
      <c r="AL209" s="183"/>
      <c r="AM209" s="183"/>
      <c r="AN209" s="183"/>
      <c r="AO209" s="183"/>
      <c r="AP209" s="183"/>
      <c r="AQ209" s="183"/>
      <c r="AR209" s="183"/>
      <c r="AS209" s="183"/>
      <c r="AT209" s="183"/>
      <c r="AU209" s="183"/>
      <c r="AV209" s="183"/>
      <c r="AW209" s="183"/>
      <c r="AX209" s="183"/>
      <c r="AY209" s="183"/>
      <c r="AZ209" s="183"/>
      <c r="BA209" s="183"/>
      <c r="BB209" s="183"/>
      <c r="BC209" s="183"/>
      <c r="BD209" s="183"/>
      <c r="BE209" s="183"/>
      <c r="BF209" s="183"/>
      <c r="BG209" s="183"/>
      <c r="BH209" s="183"/>
      <c r="BI209" s="183"/>
      <c r="BJ209" s="183"/>
    </row>
    <row r="210" spans="2:62" ht="12.75">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c r="AK210" s="183"/>
      <c r="AL210" s="183"/>
      <c r="AM210" s="183"/>
      <c r="AN210" s="183"/>
      <c r="AO210" s="183"/>
      <c r="AP210" s="183"/>
      <c r="AQ210" s="183"/>
      <c r="AR210" s="183"/>
      <c r="AS210" s="183"/>
      <c r="AT210" s="183"/>
      <c r="AU210" s="183"/>
      <c r="AV210" s="183"/>
      <c r="AW210" s="183"/>
      <c r="AX210" s="183"/>
      <c r="AY210" s="183"/>
      <c r="AZ210" s="183"/>
      <c r="BA210" s="183"/>
      <c r="BB210" s="183"/>
      <c r="BC210" s="183"/>
      <c r="BD210" s="183"/>
      <c r="BE210" s="183"/>
      <c r="BF210" s="183"/>
      <c r="BG210" s="183"/>
      <c r="BH210" s="183"/>
      <c r="BI210" s="183"/>
      <c r="BJ210" s="183"/>
    </row>
    <row r="211" spans="2:62" ht="12.75">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c r="AK211" s="183"/>
      <c r="AL211" s="183"/>
      <c r="AM211" s="183"/>
      <c r="AN211" s="183"/>
      <c r="AO211" s="183"/>
      <c r="AP211" s="183"/>
      <c r="AQ211" s="183"/>
      <c r="AR211" s="183"/>
      <c r="AS211" s="183"/>
      <c r="AT211" s="183"/>
      <c r="AU211" s="183"/>
      <c r="AV211" s="183"/>
      <c r="AW211" s="183"/>
      <c r="AX211" s="183"/>
      <c r="AY211" s="183"/>
      <c r="AZ211" s="183"/>
      <c r="BA211" s="183"/>
      <c r="BB211" s="183"/>
      <c r="BC211" s="183"/>
      <c r="BD211" s="183"/>
      <c r="BE211" s="183"/>
      <c r="BF211" s="183"/>
      <c r="BG211" s="183"/>
      <c r="BH211" s="183"/>
      <c r="BI211" s="183"/>
      <c r="BJ211" s="183"/>
    </row>
    <row r="212" spans="2:62" ht="12.75">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c r="AK212" s="183"/>
      <c r="AL212" s="183"/>
      <c r="AM212" s="183"/>
      <c r="AN212" s="183"/>
      <c r="AO212" s="183"/>
      <c r="AP212" s="183"/>
      <c r="AQ212" s="183"/>
      <c r="AR212" s="183"/>
      <c r="AS212" s="183"/>
      <c r="AT212" s="183"/>
      <c r="AU212" s="183"/>
      <c r="AV212" s="183"/>
      <c r="AW212" s="183"/>
      <c r="AX212" s="183"/>
      <c r="AY212" s="183"/>
      <c r="AZ212" s="183"/>
      <c r="BA212" s="183"/>
      <c r="BB212" s="183"/>
      <c r="BC212" s="183"/>
      <c r="BD212" s="183"/>
      <c r="BE212" s="183"/>
      <c r="BF212" s="183"/>
      <c r="BG212" s="183"/>
      <c r="BH212" s="183"/>
      <c r="BI212" s="183"/>
      <c r="BJ212" s="183"/>
    </row>
    <row r="213" spans="2:62" ht="12.75">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c r="AK213" s="183"/>
      <c r="AL213" s="183"/>
      <c r="AM213" s="183"/>
      <c r="AN213" s="183"/>
      <c r="AO213" s="183"/>
      <c r="AP213" s="183"/>
      <c r="AQ213" s="183"/>
      <c r="AR213" s="183"/>
      <c r="AS213" s="183"/>
      <c r="AT213" s="183"/>
      <c r="AU213" s="183"/>
      <c r="AV213" s="183"/>
      <c r="AW213" s="183"/>
      <c r="AX213" s="183"/>
      <c r="AY213" s="183"/>
      <c r="AZ213" s="183"/>
      <c r="BA213" s="183"/>
      <c r="BB213" s="183"/>
      <c r="BC213" s="183"/>
      <c r="BD213" s="183"/>
      <c r="BE213" s="183"/>
      <c r="BF213" s="183"/>
      <c r="BG213" s="183"/>
      <c r="BH213" s="183"/>
      <c r="BI213" s="183"/>
      <c r="BJ213" s="183"/>
    </row>
    <row r="214" spans="2:62" ht="12.75">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c r="AK214" s="183"/>
      <c r="AL214" s="183"/>
      <c r="AM214" s="183"/>
      <c r="AN214" s="183"/>
      <c r="AO214" s="183"/>
      <c r="AP214" s="183"/>
      <c r="AQ214" s="183"/>
      <c r="AR214" s="183"/>
      <c r="AS214" s="183"/>
      <c r="AT214" s="183"/>
      <c r="AU214" s="183"/>
      <c r="AV214" s="183"/>
      <c r="AW214" s="183"/>
      <c r="AX214" s="183"/>
      <c r="AY214" s="183"/>
      <c r="AZ214" s="183"/>
      <c r="BA214" s="183"/>
      <c r="BB214" s="183"/>
      <c r="BC214" s="183"/>
      <c r="BD214" s="183"/>
      <c r="BE214" s="183"/>
      <c r="BF214" s="183"/>
      <c r="BG214" s="183"/>
      <c r="BH214" s="183"/>
      <c r="BI214" s="183"/>
      <c r="BJ214" s="183"/>
    </row>
    <row r="215" spans="2:62" ht="12.75">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c r="AK215" s="183"/>
      <c r="AL215" s="183"/>
      <c r="AM215" s="183"/>
      <c r="AN215" s="183"/>
      <c r="AO215" s="183"/>
      <c r="AP215" s="183"/>
      <c r="AQ215" s="183"/>
      <c r="AR215" s="183"/>
      <c r="AS215" s="183"/>
      <c r="AT215" s="183"/>
      <c r="AU215" s="183"/>
      <c r="AV215" s="183"/>
      <c r="AW215" s="183"/>
      <c r="AX215" s="183"/>
      <c r="AY215" s="183"/>
      <c r="AZ215" s="183"/>
      <c r="BA215" s="183"/>
      <c r="BB215" s="183"/>
      <c r="BC215" s="183"/>
      <c r="BD215" s="183"/>
      <c r="BE215" s="183"/>
      <c r="BF215" s="183"/>
      <c r="BG215" s="183"/>
      <c r="BH215" s="183"/>
      <c r="BI215" s="183"/>
      <c r="BJ215" s="183"/>
    </row>
    <row r="216" spans="2:62" ht="12.75">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c r="AK216" s="183"/>
      <c r="AL216" s="183"/>
      <c r="AM216" s="183"/>
      <c r="AN216" s="183"/>
      <c r="AO216" s="183"/>
      <c r="AP216" s="183"/>
      <c r="AQ216" s="183"/>
      <c r="AR216" s="183"/>
      <c r="AS216" s="183"/>
      <c r="AT216" s="183"/>
      <c r="AU216" s="183"/>
      <c r="AV216" s="183"/>
      <c r="AW216" s="183"/>
      <c r="AX216" s="183"/>
      <c r="AY216" s="183"/>
      <c r="AZ216" s="183"/>
      <c r="BA216" s="183"/>
      <c r="BB216" s="183"/>
      <c r="BC216" s="183"/>
      <c r="BD216" s="183"/>
      <c r="BE216" s="183"/>
      <c r="BF216" s="183"/>
      <c r="BG216" s="183"/>
      <c r="BH216" s="183"/>
      <c r="BI216" s="183"/>
      <c r="BJ216" s="183"/>
    </row>
    <row r="217" spans="2:62" ht="12.75">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c r="AK217" s="183"/>
      <c r="AL217" s="183"/>
      <c r="AM217" s="183"/>
      <c r="AN217" s="183"/>
      <c r="AO217" s="183"/>
      <c r="AP217" s="183"/>
      <c r="AQ217" s="183"/>
      <c r="AR217" s="183"/>
      <c r="AS217" s="183"/>
      <c r="AT217" s="183"/>
      <c r="AU217" s="183"/>
      <c r="AV217" s="183"/>
      <c r="AW217" s="183"/>
      <c r="AX217" s="183"/>
      <c r="AY217" s="183"/>
      <c r="AZ217" s="183"/>
      <c r="BA217" s="183"/>
      <c r="BB217" s="183"/>
      <c r="BC217" s="183"/>
      <c r="BD217" s="183"/>
      <c r="BE217" s="183"/>
      <c r="BF217" s="183"/>
      <c r="BG217" s="183"/>
      <c r="BH217" s="183"/>
      <c r="BI217" s="183"/>
      <c r="BJ217" s="183"/>
    </row>
    <row r="218" spans="2:62" ht="12.75">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c r="AK218" s="183"/>
      <c r="AL218" s="183"/>
      <c r="AM218" s="183"/>
      <c r="AN218" s="183"/>
      <c r="AO218" s="183"/>
      <c r="AP218" s="183"/>
      <c r="AQ218" s="183"/>
      <c r="AR218" s="183"/>
      <c r="AS218" s="183"/>
      <c r="AT218" s="183"/>
      <c r="AU218" s="183"/>
      <c r="AV218" s="183"/>
      <c r="AW218" s="183"/>
      <c r="AX218" s="183"/>
      <c r="AY218" s="183"/>
      <c r="AZ218" s="183"/>
      <c r="BA218" s="183"/>
      <c r="BB218" s="183"/>
      <c r="BC218" s="183"/>
      <c r="BD218" s="183"/>
      <c r="BE218" s="183"/>
      <c r="BF218" s="183"/>
      <c r="BG218" s="183"/>
      <c r="BH218" s="183"/>
      <c r="BI218" s="183"/>
      <c r="BJ218" s="183"/>
    </row>
    <row r="219" spans="2:62" ht="12.75">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c r="AK219" s="183"/>
      <c r="AL219" s="183"/>
      <c r="AM219" s="183"/>
      <c r="AN219" s="183"/>
      <c r="AO219" s="183"/>
      <c r="AP219" s="183"/>
      <c r="AQ219" s="183"/>
      <c r="AR219" s="183"/>
      <c r="AS219" s="183"/>
      <c r="AT219" s="183"/>
      <c r="AU219" s="183"/>
      <c r="AV219" s="183"/>
      <c r="AW219" s="183"/>
      <c r="AX219" s="183"/>
      <c r="AY219" s="183"/>
      <c r="AZ219" s="183"/>
      <c r="BA219" s="183"/>
      <c r="BB219" s="183"/>
      <c r="BC219" s="183"/>
      <c r="BD219" s="183"/>
      <c r="BE219" s="183"/>
      <c r="BF219" s="183"/>
      <c r="BG219" s="183"/>
      <c r="BH219" s="183"/>
      <c r="BI219" s="183"/>
      <c r="BJ219" s="183"/>
    </row>
    <row r="220" spans="2:62" ht="12.75">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c r="AK220" s="183"/>
      <c r="AL220" s="183"/>
      <c r="AM220" s="183"/>
      <c r="AN220" s="183"/>
      <c r="AO220" s="183"/>
      <c r="AP220" s="183"/>
      <c r="AQ220" s="183"/>
      <c r="AR220" s="183"/>
      <c r="AS220" s="183"/>
      <c r="AT220" s="183"/>
      <c r="AU220" s="183"/>
      <c r="AV220" s="183"/>
      <c r="AW220" s="183"/>
      <c r="AX220" s="183"/>
      <c r="AY220" s="183"/>
      <c r="AZ220" s="183"/>
      <c r="BA220" s="183"/>
      <c r="BB220" s="183"/>
      <c r="BC220" s="183"/>
      <c r="BD220" s="183"/>
      <c r="BE220" s="183"/>
      <c r="BF220" s="183"/>
      <c r="BG220" s="183"/>
      <c r="BH220" s="183"/>
      <c r="BI220" s="183"/>
      <c r="BJ220" s="183"/>
    </row>
    <row r="221" spans="2:62" ht="12.75">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c r="AK221" s="183"/>
      <c r="AL221" s="183"/>
      <c r="AM221" s="183"/>
      <c r="AN221" s="183"/>
      <c r="AO221" s="183"/>
      <c r="AP221" s="183"/>
      <c r="AQ221" s="183"/>
      <c r="AR221" s="183"/>
      <c r="AS221" s="183"/>
      <c r="AT221" s="183"/>
      <c r="AU221" s="183"/>
      <c r="AV221" s="183"/>
      <c r="AW221" s="183"/>
      <c r="AX221" s="183"/>
      <c r="AY221" s="183"/>
      <c r="AZ221" s="183"/>
      <c r="BA221" s="183"/>
      <c r="BB221" s="183"/>
      <c r="BC221" s="183"/>
      <c r="BD221" s="183"/>
      <c r="BE221" s="183"/>
      <c r="BF221" s="183"/>
      <c r="BG221" s="183"/>
      <c r="BH221" s="183"/>
      <c r="BI221" s="183"/>
      <c r="BJ221" s="183"/>
    </row>
    <row r="222" spans="2:62" ht="12.75">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c r="AK222" s="183"/>
      <c r="AL222" s="183"/>
      <c r="AM222" s="183"/>
      <c r="AN222" s="183"/>
      <c r="AO222" s="183"/>
      <c r="AP222" s="183"/>
      <c r="AQ222" s="183"/>
      <c r="AR222" s="183"/>
      <c r="AS222" s="183"/>
      <c r="AT222" s="183"/>
      <c r="AU222" s="183"/>
      <c r="AV222" s="183"/>
      <c r="AW222" s="183"/>
      <c r="AX222" s="183"/>
      <c r="AY222" s="183"/>
      <c r="AZ222" s="183"/>
      <c r="BA222" s="183"/>
      <c r="BB222" s="183"/>
      <c r="BC222" s="183"/>
      <c r="BD222" s="183"/>
      <c r="BE222" s="183"/>
      <c r="BF222" s="183"/>
      <c r="BG222" s="183"/>
      <c r="BH222" s="183"/>
      <c r="BI222" s="183"/>
      <c r="BJ222" s="183"/>
    </row>
    <row r="223" spans="2:62" ht="12.75">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c r="AK223" s="183"/>
      <c r="AL223" s="183"/>
      <c r="AM223" s="183"/>
      <c r="AN223" s="183"/>
      <c r="AO223" s="183"/>
      <c r="AP223" s="183"/>
      <c r="AQ223" s="183"/>
      <c r="AR223" s="183"/>
      <c r="AS223" s="183"/>
      <c r="AT223" s="183"/>
      <c r="AU223" s="183"/>
      <c r="AV223" s="183"/>
      <c r="AW223" s="183"/>
      <c r="AX223" s="183"/>
      <c r="AY223" s="183"/>
      <c r="AZ223" s="183"/>
      <c r="BA223" s="183"/>
      <c r="BB223" s="183"/>
      <c r="BC223" s="183"/>
      <c r="BD223" s="183"/>
      <c r="BE223" s="183"/>
      <c r="BF223" s="183"/>
      <c r="BG223" s="183"/>
      <c r="BH223" s="183"/>
      <c r="BI223" s="183"/>
      <c r="BJ223" s="183"/>
    </row>
    <row r="224" spans="2:62" ht="12.75">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c r="AD224" s="183"/>
      <c r="AE224" s="183"/>
      <c r="AF224" s="183"/>
      <c r="AG224" s="183"/>
      <c r="AH224" s="183"/>
      <c r="AI224" s="183"/>
      <c r="AJ224" s="183"/>
      <c r="AK224" s="183"/>
      <c r="AL224" s="183"/>
      <c r="AM224" s="183"/>
      <c r="AN224" s="183"/>
      <c r="AO224" s="183"/>
      <c r="AP224" s="183"/>
      <c r="AQ224" s="183"/>
      <c r="AR224" s="183"/>
      <c r="AS224" s="183"/>
      <c r="AT224" s="183"/>
      <c r="AU224" s="183"/>
      <c r="AV224" s="183"/>
      <c r="AW224" s="183"/>
      <c r="AX224" s="183"/>
      <c r="AY224" s="183"/>
      <c r="AZ224" s="183"/>
      <c r="BA224" s="183"/>
      <c r="BB224" s="183"/>
      <c r="BC224" s="183"/>
      <c r="BD224" s="183"/>
      <c r="BE224" s="183"/>
      <c r="BF224" s="183"/>
      <c r="BG224" s="183"/>
      <c r="BH224" s="183"/>
      <c r="BI224" s="183"/>
      <c r="BJ224" s="183"/>
    </row>
    <row r="225" spans="2:62" ht="12.75">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c r="AK225" s="183"/>
      <c r="AL225" s="183"/>
      <c r="AM225" s="183"/>
      <c r="AN225" s="183"/>
      <c r="AO225" s="183"/>
      <c r="AP225" s="183"/>
      <c r="AQ225" s="183"/>
      <c r="AR225" s="183"/>
      <c r="AS225" s="183"/>
      <c r="AT225" s="183"/>
      <c r="AU225" s="183"/>
      <c r="AV225" s="183"/>
      <c r="AW225" s="183"/>
      <c r="AX225" s="183"/>
      <c r="AY225" s="183"/>
      <c r="AZ225" s="183"/>
      <c r="BA225" s="183"/>
      <c r="BB225" s="183"/>
      <c r="BC225" s="183"/>
      <c r="BD225" s="183"/>
      <c r="BE225" s="183"/>
      <c r="BF225" s="183"/>
      <c r="BG225" s="183"/>
      <c r="BH225" s="183"/>
      <c r="BI225" s="183"/>
      <c r="BJ225" s="183"/>
    </row>
    <row r="226" spans="2:62" ht="12.75">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c r="AK226" s="183"/>
      <c r="AL226" s="183"/>
      <c r="AM226" s="183"/>
      <c r="AN226" s="183"/>
      <c r="AO226" s="183"/>
      <c r="AP226" s="183"/>
      <c r="AQ226" s="183"/>
      <c r="AR226" s="183"/>
      <c r="AS226" s="183"/>
      <c r="AT226" s="183"/>
      <c r="AU226" s="183"/>
      <c r="AV226" s="183"/>
      <c r="AW226" s="183"/>
      <c r="AX226" s="183"/>
      <c r="AY226" s="183"/>
      <c r="AZ226" s="183"/>
      <c r="BA226" s="183"/>
      <c r="BB226" s="183"/>
      <c r="BC226" s="183"/>
      <c r="BD226" s="183"/>
      <c r="BE226" s="183"/>
      <c r="BF226" s="183"/>
      <c r="BG226" s="183"/>
      <c r="BH226" s="183"/>
      <c r="BI226" s="183"/>
      <c r="BJ226" s="183"/>
    </row>
    <row r="227" spans="2:62" ht="12.75">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c r="AG227" s="183"/>
      <c r="AH227" s="183"/>
      <c r="AI227" s="183"/>
      <c r="AJ227" s="183"/>
      <c r="AK227" s="183"/>
      <c r="AL227" s="183"/>
      <c r="AM227" s="183"/>
      <c r="AN227" s="183"/>
      <c r="AO227" s="183"/>
      <c r="AP227" s="183"/>
      <c r="AQ227" s="183"/>
      <c r="AR227" s="183"/>
      <c r="AS227" s="183"/>
      <c r="AT227" s="183"/>
      <c r="AU227" s="183"/>
      <c r="AV227" s="183"/>
      <c r="AW227" s="183"/>
      <c r="AX227" s="183"/>
      <c r="AY227" s="183"/>
      <c r="AZ227" s="183"/>
      <c r="BA227" s="183"/>
      <c r="BB227" s="183"/>
      <c r="BC227" s="183"/>
      <c r="BD227" s="183"/>
      <c r="BE227" s="183"/>
      <c r="BF227" s="183"/>
      <c r="BG227" s="183"/>
      <c r="BH227" s="183"/>
      <c r="BI227" s="183"/>
      <c r="BJ227" s="183"/>
    </row>
    <row r="228" spans="2:62" ht="12.75">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c r="AG228" s="183"/>
      <c r="AH228" s="183"/>
      <c r="AI228" s="183"/>
      <c r="AJ228" s="183"/>
      <c r="AK228" s="183"/>
      <c r="AL228" s="183"/>
      <c r="AM228" s="183"/>
      <c r="AN228" s="183"/>
      <c r="AO228" s="183"/>
      <c r="AP228" s="183"/>
      <c r="AQ228" s="183"/>
      <c r="AR228" s="183"/>
      <c r="AS228" s="183"/>
      <c r="AT228" s="183"/>
      <c r="AU228" s="183"/>
      <c r="AV228" s="183"/>
      <c r="AW228" s="183"/>
      <c r="AX228" s="183"/>
      <c r="AY228" s="183"/>
      <c r="AZ228" s="183"/>
      <c r="BA228" s="183"/>
      <c r="BB228" s="183"/>
      <c r="BC228" s="183"/>
      <c r="BD228" s="183"/>
      <c r="BE228" s="183"/>
      <c r="BF228" s="183"/>
      <c r="BG228" s="183"/>
      <c r="BH228" s="183"/>
      <c r="BI228" s="183"/>
      <c r="BJ228" s="183"/>
    </row>
    <row r="229" spans="2:62" ht="12.75">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183"/>
      <c r="AE229" s="183"/>
      <c r="AF229" s="183"/>
      <c r="AG229" s="183"/>
      <c r="AH229" s="183"/>
      <c r="AI229" s="183"/>
      <c r="AJ229" s="183"/>
      <c r="AK229" s="183"/>
      <c r="AL229" s="183"/>
      <c r="AM229" s="183"/>
      <c r="AN229" s="183"/>
      <c r="AO229" s="183"/>
      <c r="AP229" s="183"/>
      <c r="AQ229" s="183"/>
      <c r="AR229" s="183"/>
      <c r="AS229" s="183"/>
      <c r="AT229" s="183"/>
      <c r="AU229" s="183"/>
      <c r="AV229" s="183"/>
      <c r="AW229" s="183"/>
      <c r="AX229" s="183"/>
      <c r="AY229" s="183"/>
      <c r="AZ229" s="183"/>
      <c r="BA229" s="183"/>
      <c r="BB229" s="183"/>
      <c r="BC229" s="183"/>
      <c r="BD229" s="183"/>
      <c r="BE229" s="183"/>
      <c r="BF229" s="183"/>
      <c r="BG229" s="183"/>
      <c r="BH229" s="183"/>
      <c r="BI229" s="183"/>
      <c r="BJ229" s="183"/>
    </row>
    <row r="230" spans="2:62" ht="12.75">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c r="AK230" s="183"/>
      <c r="AL230" s="183"/>
      <c r="AM230" s="183"/>
      <c r="AN230" s="183"/>
      <c r="AO230" s="183"/>
      <c r="AP230" s="183"/>
      <c r="AQ230" s="183"/>
      <c r="AR230" s="183"/>
      <c r="AS230" s="183"/>
      <c r="AT230" s="183"/>
      <c r="AU230" s="183"/>
      <c r="AV230" s="183"/>
      <c r="AW230" s="183"/>
      <c r="AX230" s="183"/>
      <c r="AY230" s="183"/>
      <c r="AZ230" s="183"/>
      <c r="BA230" s="183"/>
      <c r="BB230" s="183"/>
      <c r="BC230" s="183"/>
      <c r="BD230" s="183"/>
      <c r="BE230" s="183"/>
      <c r="BF230" s="183"/>
      <c r="BG230" s="183"/>
      <c r="BH230" s="183"/>
      <c r="BI230" s="183"/>
      <c r="BJ230" s="183"/>
    </row>
    <row r="231" spans="2:62" ht="12.75">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c r="AS231" s="183"/>
      <c r="AT231" s="183"/>
      <c r="AU231" s="183"/>
      <c r="AV231" s="183"/>
      <c r="AW231" s="183"/>
      <c r="AX231" s="183"/>
      <c r="AY231" s="183"/>
      <c r="AZ231" s="183"/>
      <c r="BA231" s="183"/>
      <c r="BB231" s="183"/>
      <c r="BC231" s="183"/>
      <c r="BD231" s="183"/>
      <c r="BE231" s="183"/>
      <c r="BF231" s="183"/>
      <c r="BG231" s="183"/>
      <c r="BH231" s="183"/>
      <c r="BI231" s="183"/>
      <c r="BJ231" s="183"/>
    </row>
    <row r="232" spans="2:62" ht="12.75">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c r="AK232" s="183"/>
      <c r="AL232" s="183"/>
      <c r="AM232" s="183"/>
      <c r="AN232" s="183"/>
      <c r="AO232" s="183"/>
      <c r="AP232" s="183"/>
      <c r="AQ232" s="183"/>
      <c r="AR232" s="183"/>
      <c r="AS232" s="183"/>
      <c r="AT232" s="183"/>
      <c r="AU232" s="183"/>
      <c r="AV232" s="183"/>
      <c r="AW232" s="183"/>
      <c r="AX232" s="183"/>
      <c r="AY232" s="183"/>
      <c r="AZ232" s="183"/>
      <c r="BA232" s="183"/>
      <c r="BB232" s="183"/>
      <c r="BC232" s="183"/>
      <c r="BD232" s="183"/>
      <c r="BE232" s="183"/>
      <c r="BF232" s="183"/>
      <c r="BG232" s="183"/>
      <c r="BH232" s="183"/>
      <c r="BI232" s="183"/>
      <c r="BJ232" s="183"/>
    </row>
    <row r="233" spans="2:62" ht="12.75">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c r="AK233" s="183"/>
      <c r="AL233" s="183"/>
      <c r="AM233" s="183"/>
      <c r="AN233" s="183"/>
      <c r="AO233" s="183"/>
      <c r="AP233" s="183"/>
      <c r="AQ233" s="183"/>
      <c r="AR233" s="183"/>
      <c r="AS233" s="183"/>
      <c r="AT233" s="183"/>
      <c r="AU233" s="183"/>
      <c r="AV233" s="183"/>
      <c r="AW233" s="183"/>
      <c r="AX233" s="183"/>
      <c r="AY233" s="183"/>
      <c r="AZ233" s="183"/>
      <c r="BA233" s="183"/>
      <c r="BB233" s="183"/>
      <c r="BC233" s="183"/>
      <c r="BD233" s="183"/>
      <c r="BE233" s="183"/>
      <c r="BF233" s="183"/>
      <c r="BG233" s="183"/>
      <c r="BH233" s="183"/>
      <c r="BI233" s="183"/>
      <c r="BJ233" s="183"/>
    </row>
    <row r="234" spans="2:62" ht="12.75">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c r="AK234" s="183"/>
      <c r="AL234" s="183"/>
      <c r="AM234" s="183"/>
      <c r="AN234" s="183"/>
      <c r="AO234" s="183"/>
      <c r="AP234" s="183"/>
      <c r="AQ234" s="183"/>
      <c r="AR234" s="183"/>
      <c r="AS234" s="183"/>
      <c r="AT234" s="183"/>
      <c r="AU234" s="183"/>
      <c r="AV234" s="183"/>
      <c r="AW234" s="183"/>
      <c r="AX234" s="183"/>
      <c r="AY234" s="183"/>
      <c r="AZ234" s="183"/>
      <c r="BA234" s="183"/>
      <c r="BB234" s="183"/>
      <c r="BC234" s="183"/>
      <c r="BD234" s="183"/>
      <c r="BE234" s="183"/>
      <c r="BF234" s="183"/>
      <c r="BG234" s="183"/>
      <c r="BH234" s="183"/>
      <c r="BI234" s="183"/>
      <c r="BJ234" s="183"/>
    </row>
    <row r="235" spans="2:62" ht="12.75">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c r="AD235" s="183"/>
      <c r="AE235" s="183"/>
      <c r="AF235" s="183"/>
      <c r="AG235" s="183"/>
      <c r="AH235" s="183"/>
      <c r="AI235" s="183"/>
      <c r="AJ235" s="183"/>
      <c r="AK235" s="183"/>
      <c r="AL235" s="183"/>
      <c r="AM235" s="183"/>
      <c r="AN235" s="183"/>
      <c r="AO235" s="183"/>
      <c r="AP235" s="183"/>
      <c r="AQ235" s="183"/>
      <c r="AR235" s="183"/>
      <c r="AS235" s="183"/>
      <c r="AT235" s="183"/>
      <c r="AU235" s="183"/>
      <c r="AV235" s="183"/>
      <c r="AW235" s="183"/>
      <c r="AX235" s="183"/>
      <c r="AY235" s="183"/>
      <c r="AZ235" s="183"/>
      <c r="BA235" s="183"/>
      <c r="BB235" s="183"/>
      <c r="BC235" s="183"/>
      <c r="BD235" s="183"/>
      <c r="BE235" s="183"/>
      <c r="BF235" s="183"/>
      <c r="BG235" s="183"/>
      <c r="BH235" s="183"/>
      <c r="BI235" s="183"/>
      <c r="BJ235" s="183"/>
    </row>
    <row r="236" spans="2:62" ht="12.75">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c r="AG236" s="183"/>
      <c r="AH236" s="183"/>
      <c r="AI236" s="183"/>
      <c r="AJ236" s="183"/>
      <c r="AK236" s="183"/>
      <c r="AL236" s="183"/>
      <c r="AM236" s="183"/>
      <c r="AN236" s="183"/>
      <c r="AO236" s="183"/>
      <c r="AP236" s="183"/>
      <c r="AQ236" s="183"/>
      <c r="AR236" s="183"/>
      <c r="AS236" s="183"/>
      <c r="AT236" s="183"/>
      <c r="AU236" s="183"/>
      <c r="AV236" s="183"/>
      <c r="AW236" s="183"/>
      <c r="AX236" s="183"/>
      <c r="AY236" s="183"/>
      <c r="AZ236" s="183"/>
      <c r="BA236" s="183"/>
      <c r="BB236" s="183"/>
      <c r="BC236" s="183"/>
      <c r="BD236" s="183"/>
      <c r="BE236" s="183"/>
      <c r="BF236" s="183"/>
      <c r="BG236" s="183"/>
      <c r="BH236" s="183"/>
      <c r="BI236" s="183"/>
      <c r="BJ236" s="183"/>
    </row>
    <row r="237" spans="2:62" ht="12.75">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c r="AG237" s="183"/>
      <c r="AH237" s="183"/>
      <c r="AI237" s="183"/>
      <c r="AJ237" s="183"/>
      <c r="AK237" s="183"/>
      <c r="AL237" s="183"/>
      <c r="AM237" s="183"/>
      <c r="AN237" s="183"/>
      <c r="AO237" s="183"/>
      <c r="AP237" s="183"/>
      <c r="AQ237" s="183"/>
      <c r="AR237" s="183"/>
      <c r="AS237" s="183"/>
      <c r="AT237" s="183"/>
      <c r="AU237" s="183"/>
      <c r="AV237" s="183"/>
      <c r="AW237" s="183"/>
      <c r="AX237" s="183"/>
      <c r="AY237" s="183"/>
      <c r="AZ237" s="183"/>
      <c r="BA237" s="183"/>
      <c r="BB237" s="183"/>
      <c r="BC237" s="183"/>
      <c r="BD237" s="183"/>
      <c r="BE237" s="183"/>
      <c r="BF237" s="183"/>
      <c r="BG237" s="183"/>
      <c r="BH237" s="183"/>
      <c r="BI237" s="183"/>
      <c r="BJ237" s="183"/>
    </row>
    <row r="238" spans="2:62" ht="12.75">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c r="AK238" s="183"/>
      <c r="AL238" s="183"/>
      <c r="AM238" s="183"/>
      <c r="AN238" s="183"/>
      <c r="AO238" s="183"/>
      <c r="AP238" s="183"/>
      <c r="AQ238" s="183"/>
      <c r="AR238" s="183"/>
      <c r="AS238" s="183"/>
      <c r="AT238" s="183"/>
      <c r="AU238" s="183"/>
      <c r="AV238" s="183"/>
      <c r="AW238" s="183"/>
      <c r="AX238" s="183"/>
      <c r="AY238" s="183"/>
      <c r="AZ238" s="183"/>
      <c r="BA238" s="183"/>
      <c r="BB238" s="183"/>
      <c r="BC238" s="183"/>
      <c r="BD238" s="183"/>
      <c r="BE238" s="183"/>
      <c r="BF238" s="183"/>
      <c r="BG238" s="183"/>
      <c r="BH238" s="183"/>
      <c r="BI238" s="183"/>
      <c r="BJ238" s="183"/>
    </row>
    <row r="239" spans="2:62" ht="12.75">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c r="AK239" s="183"/>
      <c r="AL239" s="183"/>
      <c r="AM239" s="183"/>
      <c r="AN239" s="183"/>
      <c r="AO239" s="183"/>
      <c r="AP239" s="183"/>
      <c r="AQ239" s="183"/>
      <c r="AR239" s="183"/>
      <c r="AS239" s="183"/>
      <c r="AT239" s="183"/>
      <c r="AU239" s="183"/>
      <c r="AV239" s="183"/>
      <c r="AW239" s="183"/>
      <c r="AX239" s="183"/>
      <c r="AY239" s="183"/>
      <c r="AZ239" s="183"/>
      <c r="BA239" s="183"/>
      <c r="BB239" s="183"/>
      <c r="BC239" s="183"/>
      <c r="BD239" s="183"/>
      <c r="BE239" s="183"/>
      <c r="BF239" s="183"/>
      <c r="BG239" s="183"/>
      <c r="BH239" s="183"/>
      <c r="BI239" s="183"/>
      <c r="BJ239" s="183"/>
    </row>
    <row r="240" spans="2:62" ht="12.75">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c r="AK240" s="183"/>
      <c r="AL240" s="183"/>
      <c r="AM240" s="183"/>
      <c r="AN240" s="183"/>
      <c r="AO240" s="183"/>
      <c r="AP240" s="183"/>
      <c r="AQ240" s="183"/>
      <c r="AR240" s="183"/>
      <c r="AS240" s="183"/>
      <c r="AT240" s="183"/>
      <c r="AU240" s="183"/>
      <c r="AV240" s="183"/>
      <c r="AW240" s="183"/>
      <c r="AX240" s="183"/>
      <c r="AY240" s="183"/>
      <c r="AZ240" s="183"/>
      <c r="BA240" s="183"/>
      <c r="BB240" s="183"/>
      <c r="BC240" s="183"/>
      <c r="BD240" s="183"/>
      <c r="BE240" s="183"/>
      <c r="BF240" s="183"/>
      <c r="BG240" s="183"/>
      <c r="BH240" s="183"/>
      <c r="BI240" s="183"/>
      <c r="BJ240" s="183"/>
    </row>
    <row r="241" spans="2:62" ht="12.75">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c r="AK241" s="183"/>
      <c r="AL241" s="183"/>
      <c r="AM241" s="183"/>
      <c r="AN241" s="183"/>
      <c r="AO241" s="183"/>
      <c r="AP241" s="183"/>
      <c r="AQ241" s="183"/>
      <c r="AR241" s="183"/>
      <c r="AS241" s="183"/>
      <c r="AT241" s="183"/>
      <c r="AU241" s="183"/>
      <c r="AV241" s="183"/>
      <c r="AW241" s="183"/>
      <c r="AX241" s="183"/>
      <c r="AY241" s="183"/>
      <c r="AZ241" s="183"/>
      <c r="BA241" s="183"/>
      <c r="BB241" s="183"/>
      <c r="BC241" s="183"/>
      <c r="BD241" s="183"/>
      <c r="BE241" s="183"/>
      <c r="BF241" s="183"/>
      <c r="BG241" s="183"/>
      <c r="BH241" s="183"/>
      <c r="BI241" s="183"/>
      <c r="BJ241" s="183"/>
    </row>
    <row r="242" spans="2:62" ht="12.75">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c r="AK242" s="183"/>
      <c r="AL242" s="183"/>
      <c r="AM242" s="183"/>
      <c r="AN242" s="183"/>
      <c r="AO242" s="183"/>
      <c r="AP242" s="183"/>
      <c r="AQ242" s="183"/>
      <c r="AR242" s="183"/>
      <c r="AS242" s="183"/>
      <c r="AT242" s="183"/>
      <c r="AU242" s="183"/>
      <c r="AV242" s="183"/>
      <c r="AW242" s="183"/>
      <c r="AX242" s="183"/>
      <c r="AY242" s="183"/>
      <c r="AZ242" s="183"/>
      <c r="BA242" s="183"/>
      <c r="BB242" s="183"/>
      <c r="BC242" s="183"/>
      <c r="BD242" s="183"/>
      <c r="BE242" s="183"/>
      <c r="BF242" s="183"/>
      <c r="BG242" s="183"/>
      <c r="BH242" s="183"/>
      <c r="BI242" s="183"/>
      <c r="BJ242" s="183"/>
    </row>
    <row r="243" spans="2:62" ht="12.75">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c r="AK243" s="183"/>
      <c r="AL243" s="183"/>
      <c r="AM243" s="183"/>
      <c r="AN243" s="183"/>
      <c r="AO243" s="183"/>
      <c r="AP243" s="183"/>
      <c r="AQ243" s="183"/>
      <c r="AR243" s="183"/>
      <c r="AS243" s="183"/>
      <c r="AT243" s="183"/>
      <c r="AU243" s="183"/>
      <c r="AV243" s="183"/>
      <c r="AW243" s="183"/>
      <c r="AX243" s="183"/>
      <c r="AY243" s="183"/>
      <c r="AZ243" s="183"/>
      <c r="BA243" s="183"/>
      <c r="BB243" s="183"/>
      <c r="BC243" s="183"/>
      <c r="BD243" s="183"/>
      <c r="BE243" s="183"/>
      <c r="BF243" s="183"/>
      <c r="BG243" s="183"/>
      <c r="BH243" s="183"/>
      <c r="BI243" s="183"/>
      <c r="BJ243" s="183"/>
    </row>
    <row r="244" spans="2:62" ht="12.75">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c r="AK244" s="183"/>
      <c r="AL244" s="183"/>
      <c r="AM244" s="183"/>
      <c r="AN244" s="183"/>
      <c r="AO244" s="183"/>
      <c r="AP244" s="183"/>
      <c r="AQ244" s="183"/>
      <c r="AR244" s="183"/>
      <c r="AS244" s="183"/>
      <c r="AT244" s="183"/>
      <c r="AU244" s="183"/>
      <c r="AV244" s="183"/>
      <c r="AW244" s="183"/>
      <c r="AX244" s="183"/>
      <c r="AY244" s="183"/>
      <c r="AZ244" s="183"/>
      <c r="BA244" s="183"/>
      <c r="BB244" s="183"/>
      <c r="BC244" s="183"/>
      <c r="BD244" s="183"/>
      <c r="BE244" s="183"/>
      <c r="BF244" s="183"/>
      <c r="BG244" s="183"/>
      <c r="BH244" s="183"/>
      <c r="BI244" s="183"/>
      <c r="BJ244" s="183"/>
    </row>
    <row r="245" spans="2:62" ht="12.75">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c r="AK245" s="183"/>
      <c r="AL245" s="183"/>
      <c r="AM245" s="183"/>
      <c r="AN245" s="183"/>
      <c r="AO245" s="183"/>
      <c r="AP245" s="183"/>
      <c r="AQ245" s="183"/>
      <c r="AR245" s="183"/>
      <c r="AS245" s="183"/>
      <c r="AT245" s="183"/>
      <c r="AU245" s="183"/>
      <c r="AV245" s="183"/>
      <c r="AW245" s="183"/>
      <c r="AX245" s="183"/>
      <c r="AY245" s="183"/>
      <c r="AZ245" s="183"/>
      <c r="BA245" s="183"/>
      <c r="BB245" s="183"/>
      <c r="BC245" s="183"/>
      <c r="BD245" s="183"/>
      <c r="BE245" s="183"/>
      <c r="BF245" s="183"/>
      <c r="BG245" s="183"/>
      <c r="BH245" s="183"/>
      <c r="BI245" s="183"/>
      <c r="BJ245" s="183"/>
    </row>
    <row r="246" spans="2:62" ht="12.75">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c r="AK246" s="183"/>
      <c r="AL246" s="183"/>
      <c r="AM246" s="183"/>
      <c r="AN246" s="183"/>
      <c r="AO246" s="183"/>
      <c r="AP246" s="183"/>
      <c r="AQ246" s="183"/>
      <c r="AR246" s="183"/>
      <c r="AS246" s="183"/>
      <c r="AT246" s="183"/>
      <c r="AU246" s="183"/>
      <c r="AV246" s="183"/>
      <c r="AW246" s="183"/>
      <c r="AX246" s="183"/>
      <c r="AY246" s="183"/>
      <c r="AZ246" s="183"/>
      <c r="BA246" s="183"/>
      <c r="BB246" s="183"/>
      <c r="BC246" s="183"/>
      <c r="BD246" s="183"/>
      <c r="BE246" s="183"/>
      <c r="BF246" s="183"/>
      <c r="BG246" s="183"/>
      <c r="BH246" s="183"/>
      <c r="BI246" s="183"/>
      <c r="BJ246" s="183"/>
    </row>
    <row r="247" spans="2:62" ht="12.75">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83"/>
      <c r="AY247" s="183"/>
      <c r="AZ247" s="183"/>
      <c r="BA247" s="183"/>
      <c r="BB247" s="183"/>
      <c r="BC247" s="183"/>
      <c r="BD247" s="183"/>
      <c r="BE247" s="183"/>
      <c r="BF247" s="183"/>
      <c r="BG247" s="183"/>
      <c r="BH247" s="183"/>
      <c r="BI247" s="183"/>
      <c r="BJ247" s="183"/>
    </row>
    <row r="248" spans="2:62" ht="12.75">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c r="AK248" s="183"/>
      <c r="AL248" s="183"/>
      <c r="AM248" s="183"/>
      <c r="AN248" s="183"/>
      <c r="AO248" s="183"/>
      <c r="AP248" s="183"/>
      <c r="AQ248" s="183"/>
      <c r="AR248" s="183"/>
      <c r="AS248" s="183"/>
      <c r="AT248" s="183"/>
      <c r="AU248" s="183"/>
      <c r="AV248" s="183"/>
      <c r="AW248" s="183"/>
      <c r="AX248" s="183"/>
      <c r="AY248" s="183"/>
      <c r="AZ248" s="183"/>
      <c r="BA248" s="183"/>
      <c r="BB248" s="183"/>
      <c r="BC248" s="183"/>
      <c r="BD248" s="183"/>
      <c r="BE248" s="183"/>
      <c r="BF248" s="183"/>
      <c r="BG248" s="183"/>
      <c r="BH248" s="183"/>
      <c r="BI248" s="183"/>
      <c r="BJ248" s="183"/>
    </row>
    <row r="249" spans="2:62" ht="12.75">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c r="AK249" s="183"/>
      <c r="AL249" s="183"/>
      <c r="AM249" s="183"/>
      <c r="AN249" s="183"/>
      <c r="AO249" s="183"/>
      <c r="AP249" s="183"/>
      <c r="AQ249" s="183"/>
      <c r="AR249" s="183"/>
      <c r="AS249" s="183"/>
      <c r="AT249" s="183"/>
      <c r="AU249" s="183"/>
      <c r="AV249" s="183"/>
      <c r="AW249" s="183"/>
      <c r="AX249" s="183"/>
      <c r="AY249" s="183"/>
      <c r="AZ249" s="183"/>
      <c r="BA249" s="183"/>
      <c r="BB249" s="183"/>
      <c r="BC249" s="183"/>
      <c r="BD249" s="183"/>
      <c r="BE249" s="183"/>
      <c r="BF249" s="183"/>
      <c r="BG249" s="183"/>
      <c r="BH249" s="183"/>
      <c r="BI249" s="183"/>
      <c r="BJ249" s="183"/>
    </row>
    <row r="250" spans="2:62" ht="12.75">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c r="AK250" s="183"/>
      <c r="AL250" s="183"/>
      <c r="AM250" s="183"/>
      <c r="AN250" s="183"/>
      <c r="AO250" s="183"/>
      <c r="AP250" s="183"/>
      <c r="AQ250" s="183"/>
      <c r="AR250" s="183"/>
      <c r="AS250" s="183"/>
      <c r="AT250" s="183"/>
      <c r="AU250" s="183"/>
      <c r="AV250" s="183"/>
      <c r="AW250" s="183"/>
      <c r="AX250" s="183"/>
      <c r="AY250" s="183"/>
      <c r="AZ250" s="183"/>
      <c r="BA250" s="183"/>
      <c r="BB250" s="183"/>
      <c r="BC250" s="183"/>
      <c r="BD250" s="183"/>
      <c r="BE250" s="183"/>
      <c r="BF250" s="183"/>
      <c r="BG250" s="183"/>
      <c r="BH250" s="183"/>
      <c r="BI250" s="183"/>
      <c r="BJ250" s="183"/>
    </row>
    <row r="251" spans="2:62" ht="12.75">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c r="AK251" s="183"/>
      <c r="AL251" s="183"/>
      <c r="AM251" s="183"/>
      <c r="AN251" s="183"/>
      <c r="AO251" s="183"/>
      <c r="AP251" s="183"/>
      <c r="AQ251" s="183"/>
      <c r="AR251" s="183"/>
      <c r="AS251" s="183"/>
      <c r="AT251" s="183"/>
      <c r="AU251" s="183"/>
      <c r="AV251" s="183"/>
      <c r="AW251" s="183"/>
      <c r="AX251" s="183"/>
      <c r="AY251" s="183"/>
      <c r="AZ251" s="183"/>
      <c r="BA251" s="183"/>
      <c r="BB251" s="183"/>
      <c r="BC251" s="183"/>
      <c r="BD251" s="183"/>
      <c r="BE251" s="183"/>
      <c r="BF251" s="183"/>
      <c r="BG251" s="183"/>
      <c r="BH251" s="183"/>
      <c r="BI251" s="183"/>
      <c r="BJ251" s="183"/>
    </row>
    <row r="252" spans="2:62" ht="12.75">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c r="AK252" s="183"/>
      <c r="AL252" s="183"/>
      <c r="AM252" s="183"/>
      <c r="AN252" s="183"/>
      <c r="AO252" s="183"/>
      <c r="AP252" s="183"/>
      <c r="AQ252" s="183"/>
      <c r="AR252" s="183"/>
      <c r="AS252" s="183"/>
      <c r="AT252" s="183"/>
      <c r="AU252" s="183"/>
      <c r="AV252" s="183"/>
      <c r="AW252" s="183"/>
      <c r="AX252" s="183"/>
      <c r="AY252" s="183"/>
      <c r="AZ252" s="183"/>
      <c r="BA252" s="183"/>
      <c r="BB252" s="183"/>
      <c r="BC252" s="183"/>
      <c r="BD252" s="183"/>
      <c r="BE252" s="183"/>
      <c r="BF252" s="183"/>
      <c r="BG252" s="183"/>
      <c r="BH252" s="183"/>
      <c r="BI252" s="183"/>
      <c r="BJ252" s="183"/>
    </row>
    <row r="253" spans="2:62" ht="12.75">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c r="AK253" s="183"/>
      <c r="AL253" s="183"/>
      <c r="AM253" s="183"/>
      <c r="AN253" s="183"/>
      <c r="AO253" s="183"/>
      <c r="AP253" s="183"/>
      <c r="AQ253" s="183"/>
      <c r="AR253" s="183"/>
      <c r="AS253" s="183"/>
      <c r="AT253" s="183"/>
      <c r="AU253" s="183"/>
      <c r="AV253" s="183"/>
      <c r="AW253" s="183"/>
      <c r="AX253" s="183"/>
      <c r="AY253" s="183"/>
      <c r="AZ253" s="183"/>
      <c r="BA253" s="183"/>
      <c r="BB253" s="183"/>
      <c r="BC253" s="183"/>
      <c r="BD253" s="183"/>
      <c r="BE253" s="183"/>
      <c r="BF253" s="183"/>
      <c r="BG253" s="183"/>
      <c r="BH253" s="183"/>
      <c r="BI253" s="183"/>
      <c r="BJ253" s="183"/>
    </row>
    <row r="254" spans="2:62" ht="12.75">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c r="AK254" s="183"/>
      <c r="AL254" s="183"/>
      <c r="AM254" s="183"/>
      <c r="AN254" s="183"/>
      <c r="AO254" s="183"/>
      <c r="AP254" s="183"/>
      <c r="AQ254" s="183"/>
      <c r="AR254" s="183"/>
      <c r="AS254" s="183"/>
      <c r="AT254" s="183"/>
      <c r="AU254" s="183"/>
      <c r="AV254" s="183"/>
      <c r="AW254" s="183"/>
      <c r="AX254" s="183"/>
      <c r="AY254" s="183"/>
      <c r="AZ254" s="183"/>
      <c r="BA254" s="183"/>
      <c r="BB254" s="183"/>
      <c r="BC254" s="183"/>
      <c r="BD254" s="183"/>
      <c r="BE254" s="183"/>
      <c r="BF254" s="183"/>
      <c r="BG254" s="183"/>
      <c r="BH254" s="183"/>
      <c r="BI254" s="183"/>
      <c r="BJ254" s="183"/>
    </row>
    <row r="255" spans="2:62" ht="12.75">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c r="AS255" s="183"/>
      <c r="AT255" s="183"/>
      <c r="AU255" s="183"/>
      <c r="AV255" s="183"/>
      <c r="AW255" s="183"/>
      <c r="AX255" s="183"/>
      <c r="AY255" s="183"/>
      <c r="AZ255" s="183"/>
      <c r="BA255" s="183"/>
      <c r="BB255" s="183"/>
      <c r="BC255" s="183"/>
      <c r="BD255" s="183"/>
      <c r="BE255" s="183"/>
      <c r="BF255" s="183"/>
      <c r="BG255" s="183"/>
      <c r="BH255" s="183"/>
      <c r="BI255" s="183"/>
      <c r="BJ255" s="183"/>
    </row>
    <row r="256" spans="2:62" ht="12.75">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c r="AK256" s="183"/>
      <c r="AL256" s="183"/>
      <c r="AM256" s="183"/>
      <c r="AN256" s="183"/>
      <c r="AO256" s="183"/>
      <c r="AP256" s="183"/>
      <c r="AQ256" s="183"/>
      <c r="AR256" s="183"/>
      <c r="AS256" s="183"/>
      <c r="AT256" s="183"/>
      <c r="AU256" s="183"/>
      <c r="AV256" s="183"/>
      <c r="AW256" s="183"/>
      <c r="AX256" s="183"/>
      <c r="AY256" s="183"/>
      <c r="AZ256" s="183"/>
      <c r="BA256" s="183"/>
      <c r="BB256" s="183"/>
      <c r="BC256" s="183"/>
      <c r="BD256" s="183"/>
      <c r="BE256" s="183"/>
      <c r="BF256" s="183"/>
      <c r="BG256" s="183"/>
      <c r="BH256" s="183"/>
      <c r="BI256" s="183"/>
      <c r="BJ256" s="183"/>
    </row>
    <row r="257" spans="2:62" ht="12.75">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c r="AK257" s="183"/>
      <c r="AL257" s="183"/>
      <c r="AM257" s="183"/>
      <c r="AN257" s="183"/>
      <c r="AO257" s="183"/>
      <c r="AP257" s="183"/>
      <c r="AQ257" s="183"/>
      <c r="AR257" s="183"/>
      <c r="AS257" s="183"/>
      <c r="AT257" s="183"/>
      <c r="AU257" s="183"/>
      <c r="AV257" s="183"/>
      <c r="AW257" s="183"/>
      <c r="AX257" s="183"/>
      <c r="AY257" s="183"/>
      <c r="AZ257" s="183"/>
      <c r="BA257" s="183"/>
      <c r="BB257" s="183"/>
      <c r="BC257" s="183"/>
      <c r="BD257" s="183"/>
      <c r="BE257" s="183"/>
      <c r="BF257" s="183"/>
      <c r="BG257" s="183"/>
      <c r="BH257" s="183"/>
      <c r="BI257" s="183"/>
      <c r="BJ257" s="183"/>
    </row>
    <row r="258" spans="2:62" ht="12.75">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c r="AK258" s="183"/>
      <c r="AL258" s="183"/>
      <c r="AM258" s="183"/>
      <c r="AN258" s="183"/>
      <c r="AO258" s="183"/>
      <c r="AP258" s="183"/>
      <c r="AQ258" s="183"/>
      <c r="AR258" s="183"/>
      <c r="AS258" s="183"/>
      <c r="AT258" s="183"/>
      <c r="AU258" s="183"/>
      <c r="AV258" s="183"/>
      <c r="AW258" s="183"/>
      <c r="AX258" s="183"/>
      <c r="AY258" s="183"/>
      <c r="AZ258" s="183"/>
      <c r="BA258" s="183"/>
      <c r="BB258" s="183"/>
      <c r="BC258" s="183"/>
      <c r="BD258" s="183"/>
      <c r="BE258" s="183"/>
      <c r="BF258" s="183"/>
      <c r="BG258" s="183"/>
      <c r="BH258" s="183"/>
      <c r="BI258" s="183"/>
      <c r="BJ258" s="183"/>
    </row>
    <row r="259" spans="2:62" ht="12.75">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c r="AK259" s="183"/>
      <c r="AL259" s="183"/>
      <c r="AM259" s="183"/>
      <c r="AN259" s="183"/>
      <c r="AO259" s="183"/>
      <c r="AP259" s="183"/>
      <c r="AQ259" s="183"/>
      <c r="AR259" s="183"/>
      <c r="AS259" s="183"/>
      <c r="AT259" s="183"/>
      <c r="AU259" s="183"/>
      <c r="AV259" s="183"/>
      <c r="AW259" s="183"/>
      <c r="AX259" s="183"/>
      <c r="AY259" s="183"/>
      <c r="AZ259" s="183"/>
      <c r="BA259" s="183"/>
      <c r="BB259" s="183"/>
      <c r="BC259" s="183"/>
      <c r="BD259" s="183"/>
      <c r="BE259" s="183"/>
      <c r="BF259" s="183"/>
      <c r="BG259" s="183"/>
      <c r="BH259" s="183"/>
      <c r="BI259" s="183"/>
      <c r="BJ259" s="183"/>
    </row>
    <row r="260" spans="2:62" ht="12.75">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c r="AK260" s="183"/>
      <c r="AL260" s="183"/>
      <c r="AM260" s="183"/>
      <c r="AN260" s="183"/>
      <c r="AO260" s="183"/>
      <c r="AP260" s="183"/>
      <c r="AQ260" s="183"/>
      <c r="AR260" s="183"/>
      <c r="AS260" s="183"/>
      <c r="AT260" s="183"/>
      <c r="AU260" s="183"/>
      <c r="AV260" s="183"/>
      <c r="AW260" s="183"/>
      <c r="AX260" s="183"/>
      <c r="AY260" s="183"/>
      <c r="AZ260" s="183"/>
      <c r="BA260" s="183"/>
      <c r="BB260" s="183"/>
      <c r="BC260" s="183"/>
      <c r="BD260" s="183"/>
      <c r="BE260" s="183"/>
      <c r="BF260" s="183"/>
      <c r="BG260" s="183"/>
      <c r="BH260" s="183"/>
      <c r="BI260" s="183"/>
      <c r="BJ260" s="183"/>
    </row>
    <row r="261" spans="2:62" ht="12.75">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c r="AK261" s="183"/>
      <c r="AL261" s="183"/>
      <c r="AM261" s="183"/>
      <c r="AN261" s="183"/>
      <c r="AO261" s="183"/>
      <c r="AP261" s="183"/>
      <c r="AQ261" s="183"/>
      <c r="AR261" s="183"/>
      <c r="AS261" s="183"/>
      <c r="AT261" s="183"/>
      <c r="AU261" s="183"/>
      <c r="AV261" s="183"/>
      <c r="AW261" s="183"/>
      <c r="AX261" s="183"/>
      <c r="AY261" s="183"/>
      <c r="AZ261" s="183"/>
      <c r="BA261" s="183"/>
      <c r="BB261" s="183"/>
      <c r="BC261" s="183"/>
      <c r="BD261" s="183"/>
      <c r="BE261" s="183"/>
      <c r="BF261" s="183"/>
      <c r="BG261" s="183"/>
      <c r="BH261" s="183"/>
      <c r="BI261" s="183"/>
      <c r="BJ261" s="183"/>
    </row>
    <row r="262" spans="2:62" ht="12.75">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A262" s="183"/>
      <c r="AB262" s="183"/>
      <c r="AC262" s="183"/>
      <c r="AD262" s="183"/>
      <c r="AE262" s="183"/>
      <c r="AF262" s="183"/>
      <c r="AG262" s="183"/>
      <c r="AH262" s="183"/>
      <c r="AI262" s="183"/>
      <c r="AJ262" s="183"/>
      <c r="AK262" s="183"/>
      <c r="AL262" s="183"/>
      <c r="AM262" s="183"/>
      <c r="AN262" s="183"/>
      <c r="AO262" s="183"/>
      <c r="AP262" s="183"/>
      <c r="AQ262" s="183"/>
      <c r="AR262" s="183"/>
      <c r="AS262" s="183"/>
      <c r="AT262" s="183"/>
      <c r="AU262" s="183"/>
      <c r="AV262" s="183"/>
      <c r="AW262" s="183"/>
      <c r="AX262" s="183"/>
      <c r="AY262" s="183"/>
      <c r="AZ262" s="183"/>
      <c r="BA262" s="183"/>
      <c r="BB262" s="183"/>
      <c r="BC262" s="183"/>
      <c r="BD262" s="183"/>
      <c r="BE262" s="183"/>
      <c r="BF262" s="183"/>
      <c r="BG262" s="183"/>
      <c r="BH262" s="183"/>
      <c r="BI262" s="183"/>
      <c r="BJ262" s="183"/>
    </row>
    <row r="263" spans="2:62" ht="12.75">
      <c r="B263" s="183"/>
      <c r="C263" s="183"/>
      <c r="D263" s="183"/>
      <c r="E263" s="183"/>
      <c r="F263" s="183"/>
      <c r="G263" s="183"/>
      <c r="H263" s="183"/>
      <c r="I263" s="183"/>
      <c r="J263" s="183"/>
      <c r="K263" s="183"/>
      <c r="L263" s="183"/>
      <c r="M263" s="183"/>
      <c r="N263" s="183"/>
      <c r="O263" s="183"/>
      <c r="P263" s="183"/>
      <c r="Q263" s="183"/>
      <c r="R263" s="183"/>
      <c r="S263" s="183"/>
      <c r="T263" s="183"/>
      <c r="U263" s="183"/>
      <c r="V263" s="183"/>
      <c r="W263" s="183"/>
      <c r="X263" s="183"/>
      <c r="Y263" s="183"/>
      <c r="Z263" s="183"/>
      <c r="AA263" s="183"/>
      <c r="AB263" s="183"/>
      <c r="AC263" s="183"/>
      <c r="AD263" s="183"/>
      <c r="AE263" s="183"/>
      <c r="AF263" s="183"/>
      <c r="AG263" s="183"/>
      <c r="AH263" s="183"/>
      <c r="AI263" s="183"/>
      <c r="AJ263" s="183"/>
      <c r="AK263" s="183"/>
      <c r="AL263" s="183"/>
      <c r="AM263" s="183"/>
      <c r="AN263" s="183"/>
      <c r="AO263" s="183"/>
      <c r="AP263" s="183"/>
      <c r="AQ263" s="183"/>
      <c r="AR263" s="183"/>
      <c r="AS263" s="183"/>
      <c r="AT263" s="183"/>
      <c r="AU263" s="183"/>
      <c r="AV263" s="183"/>
      <c r="AW263" s="183"/>
      <c r="AX263" s="183"/>
      <c r="AY263" s="183"/>
      <c r="AZ263" s="183"/>
      <c r="BA263" s="183"/>
      <c r="BB263" s="183"/>
      <c r="BC263" s="183"/>
      <c r="BD263" s="183"/>
      <c r="BE263" s="183"/>
      <c r="BF263" s="183"/>
      <c r="BG263" s="183"/>
      <c r="BH263" s="183"/>
      <c r="BI263" s="183"/>
      <c r="BJ263" s="183"/>
    </row>
    <row r="264" spans="2:62" ht="12.75">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c r="AC264" s="183"/>
      <c r="AD264" s="183"/>
      <c r="AE264" s="183"/>
      <c r="AF264" s="183"/>
      <c r="AG264" s="183"/>
      <c r="AH264" s="183"/>
      <c r="AI264" s="183"/>
      <c r="AJ264" s="183"/>
      <c r="AK264" s="183"/>
      <c r="AL264" s="183"/>
      <c r="AM264" s="183"/>
      <c r="AN264" s="183"/>
      <c r="AO264" s="183"/>
      <c r="AP264" s="183"/>
      <c r="AQ264" s="183"/>
      <c r="AR264" s="183"/>
      <c r="AS264" s="183"/>
      <c r="AT264" s="183"/>
      <c r="AU264" s="183"/>
      <c r="AV264" s="183"/>
      <c r="AW264" s="183"/>
      <c r="AX264" s="183"/>
      <c r="AY264" s="183"/>
      <c r="AZ264" s="183"/>
      <c r="BA264" s="183"/>
      <c r="BB264" s="183"/>
      <c r="BC264" s="183"/>
      <c r="BD264" s="183"/>
      <c r="BE264" s="183"/>
      <c r="BF264" s="183"/>
      <c r="BG264" s="183"/>
      <c r="BH264" s="183"/>
      <c r="BI264" s="183"/>
      <c r="BJ264" s="183"/>
    </row>
    <row r="265" spans="2:62" ht="12.75">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c r="AQ265" s="183"/>
      <c r="AR265" s="183"/>
      <c r="AS265" s="183"/>
      <c r="AT265" s="183"/>
      <c r="AU265" s="183"/>
      <c r="AV265" s="183"/>
      <c r="AW265" s="183"/>
      <c r="AX265" s="183"/>
      <c r="AY265" s="183"/>
      <c r="AZ265" s="183"/>
      <c r="BA265" s="183"/>
      <c r="BB265" s="183"/>
      <c r="BC265" s="183"/>
      <c r="BD265" s="183"/>
      <c r="BE265" s="183"/>
      <c r="BF265" s="183"/>
      <c r="BG265" s="183"/>
      <c r="BH265" s="183"/>
      <c r="BI265" s="183"/>
      <c r="BJ265" s="183"/>
    </row>
    <row r="266" spans="2:62" ht="12.75">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c r="AQ266" s="183"/>
      <c r="AR266" s="183"/>
      <c r="AS266" s="183"/>
      <c r="AT266" s="183"/>
      <c r="AU266" s="183"/>
      <c r="AV266" s="183"/>
      <c r="AW266" s="183"/>
      <c r="AX266" s="183"/>
      <c r="AY266" s="183"/>
      <c r="AZ266" s="183"/>
      <c r="BA266" s="183"/>
      <c r="BB266" s="183"/>
      <c r="BC266" s="183"/>
      <c r="BD266" s="183"/>
      <c r="BE266" s="183"/>
      <c r="BF266" s="183"/>
      <c r="BG266" s="183"/>
      <c r="BH266" s="183"/>
      <c r="BI266" s="183"/>
      <c r="BJ266" s="183"/>
    </row>
    <row r="267" spans="2:62" ht="12.75">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c r="AQ267" s="183"/>
      <c r="AR267" s="183"/>
      <c r="AS267" s="183"/>
      <c r="AT267" s="183"/>
      <c r="AU267" s="183"/>
      <c r="AV267" s="183"/>
      <c r="AW267" s="183"/>
      <c r="AX267" s="183"/>
      <c r="AY267" s="183"/>
      <c r="AZ267" s="183"/>
      <c r="BA267" s="183"/>
      <c r="BB267" s="183"/>
      <c r="BC267" s="183"/>
      <c r="BD267" s="183"/>
      <c r="BE267" s="183"/>
      <c r="BF267" s="183"/>
      <c r="BG267" s="183"/>
      <c r="BH267" s="183"/>
      <c r="BI267" s="183"/>
      <c r="BJ267" s="183"/>
    </row>
    <row r="268" spans="2:62" ht="12.75">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c r="AQ268" s="183"/>
      <c r="AR268" s="183"/>
      <c r="AS268" s="183"/>
      <c r="AT268" s="183"/>
      <c r="AU268" s="183"/>
      <c r="AV268" s="183"/>
      <c r="AW268" s="183"/>
      <c r="AX268" s="183"/>
      <c r="AY268" s="183"/>
      <c r="AZ268" s="183"/>
      <c r="BA268" s="183"/>
      <c r="BB268" s="183"/>
      <c r="BC268" s="183"/>
      <c r="BD268" s="183"/>
      <c r="BE268" s="183"/>
      <c r="BF268" s="183"/>
      <c r="BG268" s="183"/>
      <c r="BH268" s="183"/>
      <c r="BI268" s="183"/>
      <c r="BJ268" s="183"/>
    </row>
    <row r="269" spans="2:62" ht="12.75">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c r="AQ269" s="183"/>
      <c r="AR269" s="183"/>
      <c r="AS269" s="183"/>
      <c r="AT269" s="183"/>
      <c r="AU269" s="183"/>
      <c r="AV269" s="183"/>
      <c r="AW269" s="183"/>
      <c r="AX269" s="183"/>
      <c r="AY269" s="183"/>
      <c r="AZ269" s="183"/>
      <c r="BA269" s="183"/>
      <c r="BB269" s="183"/>
      <c r="BC269" s="183"/>
      <c r="BD269" s="183"/>
      <c r="BE269" s="183"/>
      <c r="BF269" s="183"/>
      <c r="BG269" s="183"/>
      <c r="BH269" s="183"/>
      <c r="BI269" s="183"/>
      <c r="BJ269" s="183"/>
    </row>
    <row r="270" spans="2:62" ht="12.75">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c r="AQ270" s="183"/>
      <c r="AR270" s="183"/>
      <c r="AS270" s="183"/>
      <c r="AT270" s="183"/>
      <c r="AU270" s="183"/>
      <c r="AV270" s="183"/>
      <c r="AW270" s="183"/>
      <c r="AX270" s="183"/>
      <c r="AY270" s="183"/>
      <c r="AZ270" s="183"/>
      <c r="BA270" s="183"/>
      <c r="BB270" s="183"/>
      <c r="BC270" s="183"/>
      <c r="BD270" s="183"/>
      <c r="BE270" s="183"/>
      <c r="BF270" s="183"/>
      <c r="BG270" s="183"/>
      <c r="BH270" s="183"/>
      <c r="BI270" s="183"/>
      <c r="BJ270" s="183"/>
    </row>
    <row r="271" spans="2:62" ht="12.75">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c r="AQ271" s="183"/>
      <c r="AR271" s="183"/>
      <c r="AS271" s="183"/>
      <c r="AT271" s="183"/>
      <c r="AU271" s="183"/>
      <c r="AV271" s="183"/>
      <c r="AW271" s="183"/>
      <c r="AX271" s="183"/>
      <c r="AY271" s="183"/>
      <c r="AZ271" s="183"/>
      <c r="BA271" s="183"/>
      <c r="BB271" s="183"/>
      <c r="BC271" s="183"/>
      <c r="BD271" s="183"/>
      <c r="BE271" s="183"/>
      <c r="BF271" s="183"/>
      <c r="BG271" s="183"/>
      <c r="BH271" s="183"/>
      <c r="BI271" s="183"/>
      <c r="BJ271" s="183"/>
    </row>
    <row r="272" spans="2:62" ht="12.75">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c r="AQ272" s="183"/>
      <c r="AR272" s="183"/>
      <c r="AS272" s="183"/>
      <c r="AT272" s="183"/>
      <c r="AU272" s="183"/>
      <c r="AV272" s="183"/>
      <c r="AW272" s="183"/>
      <c r="AX272" s="183"/>
      <c r="AY272" s="183"/>
      <c r="AZ272" s="183"/>
      <c r="BA272" s="183"/>
      <c r="BB272" s="183"/>
      <c r="BC272" s="183"/>
      <c r="BD272" s="183"/>
      <c r="BE272" s="183"/>
      <c r="BF272" s="183"/>
      <c r="BG272" s="183"/>
      <c r="BH272" s="183"/>
      <c r="BI272" s="183"/>
      <c r="BJ272" s="183"/>
    </row>
    <row r="273" spans="2:62" ht="12.75">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c r="AQ273" s="183"/>
      <c r="AR273" s="183"/>
      <c r="AS273" s="183"/>
      <c r="AT273" s="183"/>
      <c r="AU273" s="183"/>
      <c r="AV273" s="183"/>
      <c r="AW273" s="183"/>
      <c r="AX273" s="183"/>
      <c r="AY273" s="183"/>
      <c r="AZ273" s="183"/>
      <c r="BA273" s="183"/>
      <c r="BB273" s="183"/>
      <c r="BC273" s="183"/>
      <c r="BD273" s="183"/>
      <c r="BE273" s="183"/>
      <c r="BF273" s="183"/>
      <c r="BG273" s="183"/>
      <c r="BH273" s="183"/>
      <c r="BI273" s="183"/>
      <c r="BJ273" s="183"/>
    </row>
    <row r="274" spans="2:62" ht="12.75">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c r="AQ274" s="183"/>
      <c r="AR274" s="183"/>
      <c r="AS274" s="183"/>
      <c r="AT274" s="183"/>
      <c r="AU274" s="183"/>
      <c r="AV274" s="183"/>
      <c r="AW274" s="183"/>
      <c r="AX274" s="183"/>
      <c r="AY274" s="183"/>
      <c r="AZ274" s="183"/>
      <c r="BA274" s="183"/>
      <c r="BB274" s="183"/>
      <c r="BC274" s="183"/>
      <c r="BD274" s="183"/>
      <c r="BE274" s="183"/>
      <c r="BF274" s="183"/>
      <c r="BG274" s="183"/>
      <c r="BH274" s="183"/>
      <c r="BI274" s="183"/>
      <c r="BJ274" s="183"/>
    </row>
    <row r="275" spans="2:62" ht="12.75">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c r="AQ275" s="183"/>
      <c r="AR275" s="183"/>
      <c r="AS275" s="183"/>
      <c r="AT275" s="183"/>
      <c r="AU275" s="183"/>
      <c r="AV275" s="183"/>
      <c r="AW275" s="183"/>
      <c r="AX275" s="183"/>
      <c r="AY275" s="183"/>
      <c r="AZ275" s="183"/>
      <c r="BA275" s="183"/>
      <c r="BB275" s="183"/>
      <c r="BC275" s="183"/>
      <c r="BD275" s="183"/>
      <c r="BE275" s="183"/>
      <c r="BF275" s="183"/>
      <c r="BG275" s="183"/>
      <c r="BH275" s="183"/>
      <c r="BI275" s="183"/>
      <c r="BJ275" s="183"/>
    </row>
    <row r="276" spans="2:62" ht="12.75">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c r="AQ276" s="183"/>
      <c r="AR276" s="183"/>
      <c r="AS276" s="183"/>
      <c r="AT276" s="183"/>
      <c r="AU276" s="183"/>
      <c r="AV276" s="183"/>
      <c r="AW276" s="183"/>
      <c r="AX276" s="183"/>
      <c r="AY276" s="183"/>
      <c r="AZ276" s="183"/>
      <c r="BA276" s="183"/>
      <c r="BB276" s="183"/>
      <c r="BC276" s="183"/>
      <c r="BD276" s="183"/>
      <c r="BE276" s="183"/>
      <c r="BF276" s="183"/>
      <c r="BG276" s="183"/>
      <c r="BH276" s="183"/>
      <c r="BI276" s="183"/>
      <c r="BJ276" s="183"/>
    </row>
    <row r="277" spans="2:62" ht="12.75">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c r="AQ277" s="183"/>
      <c r="AR277" s="183"/>
      <c r="AS277" s="183"/>
      <c r="AT277" s="183"/>
      <c r="AU277" s="183"/>
      <c r="AV277" s="183"/>
      <c r="AW277" s="183"/>
      <c r="AX277" s="183"/>
      <c r="AY277" s="183"/>
      <c r="AZ277" s="183"/>
      <c r="BA277" s="183"/>
      <c r="BB277" s="183"/>
      <c r="BC277" s="183"/>
      <c r="BD277" s="183"/>
      <c r="BE277" s="183"/>
      <c r="BF277" s="183"/>
      <c r="BG277" s="183"/>
      <c r="BH277" s="183"/>
      <c r="BI277" s="183"/>
      <c r="BJ277" s="183"/>
    </row>
    <row r="278" spans="2:62" ht="12.75">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c r="AQ278" s="183"/>
      <c r="AR278" s="183"/>
      <c r="AS278" s="183"/>
      <c r="AT278" s="183"/>
      <c r="AU278" s="183"/>
      <c r="AV278" s="183"/>
      <c r="AW278" s="183"/>
      <c r="AX278" s="183"/>
      <c r="AY278" s="183"/>
      <c r="AZ278" s="183"/>
      <c r="BA278" s="183"/>
      <c r="BB278" s="183"/>
      <c r="BC278" s="183"/>
      <c r="BD278" s="183"/>
      <c r="BE278" s="183"/>
      <c r="BF278" s="183"/>
      <c r="BG278" s="183"/>
      <c r="BH278" s="183"/>
      <c r="BI278" s="183"/>
      <c r="BJ278" s="183"/>
    </row>
    <row r="279" spans="2:62" ht="12.75">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c r="AQ279" s="183"/>
      <c r="AR279" s="183"/>
      <c r="AS279" s="183"/>
      <c r="AT279" s="183"/>
      <c r="AU279" s="183"/>
      <c r="AV279" s="183"/>
      <c r="AW279" s="183"/>
      <c r="AX279" s="183"/>
      <c r="AY279" s="183"/>
      <c r="AZ279" s="183"/>
      <c r="BA279" s="183"/>
      <c r="BB279" s="183"/>
      <c r="BC279" s="183"/>
      <c r="BD279" s="183"/>
      <c r="BE279" s="183"/>
      <c r="BF279" s="183"/>
      <c r="BG279" s="183"/>
      <c r="BH279" s="183"/>
      <c r="BI279" s="183"/>
      <c r="BJ279" s="183"/>
    </row>
    <row r="280" spans="2:62" ht="12.75">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c r="AQ280" s="183"/>
      <c r="AR280" s="183"/>
      <c r="AS280" s="183"/>
      <c r="AT280" s="183"/>
      <c r="AU280" s="183"/>
      <c r="AV280" s="183"/>
      <c r="AW280" s="183"/>
      <c r="AX280" s="183"/>
      <c r="AY280" s="183"/>
      <c r="AZ280" s="183"/>
      <c r="BA280" s="183"/>
      <c r="BB280" s="183"/>
      <c r="BC280" s="183"/>
      <c r="BD280" s="183"/>
      <c r="BE280" s="183"/>
      <c r="BF280" s="183"/>
      <c r="BG280" s="183"/>
      <c r="BH280" s="183"/>
      <c r="BI280" s="183"/>
      <c r="BJ280" s="183"/>
    </row>
    <row r="281" spans="2:62" ht="12.75">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c r="AQ281" s="183"/>
      <c r="AR281" s="183"/>
      <c r="AS281" s="183"/>
      <c r="AT281" s="183"/>
      <c r="AU281" s="183"/>
      <c r="AV281" s="183"/>
      <c r="AW281" s="183"/>
      <c r="AX281" s="183"/>
      <c r="AY281" s="183"/>
      <c r="AZ281" s="183"/>
      <c r="BA281" s="183"/>
      <c r="BB281" s="183"/>
      <c r="BC281" s="183"/>
      <c r="BD281" s="183"/>
      <c r="BE281" s="183"/>
      <c r="BF281" s="183"/>
      <c r="BG281" s="183"/>
      <c r="BH281" s="183"/>
      <c r="BI281" s="183"/>
      <c r="BJ281" s="183"/>
    </row>
    <row r="282" spans="2:62" ht="12.75">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c r="AQ282" s="183"/>
      <c r="AR282" s="183"/>
      <c r="AS282" s="183"/>
      <c r="AT282" s="183"/>
      <c r="AU282" s="183"/>
      <c r="AV282" s="183"/>
      <c r="AW282" s="183"/>
      <c r="AX282" s="183"/>
      <c r="AY282" s="183"/>
      <c r="AZ282" s="183"/>
      <c r="BA282" s="183"/>
      <c r="BB282" s="183"/>
      <c r="BC282" s="183"/>
      <c r="BD282" s="183"/>
      <c r="BE282" s="183"/>
      <c r="BF282" s="183"/>
      <c r="BG282" s="183"/>
      <c r="BH282" s="183"/>
      <c r="BI282" s="183"/>
      <c r="BJ282" s="183"/>
    </row>
    <row r="283" spans="2:62" ht="12.75">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c r="AQ283" s="183"/>
      <c r="AR283" s="183"/>
      <c r="AS283" s="183"/>
      <c r="AT283" s="183"/>
      <c r="AU283" s="183"/>
      <c r="AV283" s="183"/>
      <c r="AW283" s="183"/>
      <c r="AX283" s="183"/>
      <c r="AY283" s="183"/>
      <c r="AZ283" s="183"/>
      <c r="BA283" s="183"/>
      <c r="BB283" s="183"/>
      <c r="BC283" s="183"/>
      <c r="BD283" s="183"/>
      <c r="BE283" s="183"/>
      <c r="BF283" s="183"/>
      <c r="BG283" s="183"/>
      <c r="BH283" s="183"/>
      <c r="BI283" s="183"/>
      <c r="BJ283" s="183"/>
    </row>
    <row r="284" spans="2:62" ht="12.75">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c r="AQ284" s="183"/>
      <c r="AR284" s="183"/>
      <c r="AS284" s="183"/>
      <c r="AT284" s="183"/>
      <c r="AU284" s="183"/>
      <c r="AV284" s="183"/>
      <c r="AW284" s="183"/>
      <c r="AX284" s="183"/>
      <c r="AY284" s="183"/>
      <c r="AZ284" s="183"/>
      <c r="BA284" s="183"/>
      <c r="BB284" s="183"/>
      <c r="BC284" s="183"/>
      <c r="BD284" s="183"/>
      <c r="BE284" s="183"/>
      <c r="BF284" s="183"/>
      <c r="BG284" s="183"/>
      <c r="BH284" s="183"/>
      <c r="BI284" s="183"/>
      <c r="BJ284" s="183"/>
    </row>
    <row r="285" spans="2:62" ht="12.75">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c r="AQ285" s="183"/>
      <c r="AR285" s="183"/>
      <c r="AS285" s="183"/>
      <c r="AT285" s="183"/>
      <c r="AU285" s="183"/>
      <c r="AV285" s="183"/>
      <c r="AW285" s="183"/>
      <c r="AX285" s="183"/>
      <c r="AY285" s="183"/>
      <c r="AZ285" s="183"/>
      <c r="BA285" s="183"/>
      <c r="BB285" s="183"/>
      <c r="BC285" s="183"/>
      <c r="BD285" s="183"/>
      <c r="BE285" s="183"/>
      <c r="BF285" s="183"/>
      <c r="BG285" s="183"/>
      <c r="BH285" s="183"/>
      <c r="BI285" s="183"/>
      <c r="BJ285" s="183"/>
    </row>
    <row r="286" spans="2:62" ht="12.75">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c r="AQ286" s="183"/>
      <c r="AR286" s="183"/>
      <c r="AS286" s="183"/>
      <c r="AT286" s="183"/>
      <c r="AU286" s="183"/>
      <c r="AV286" s="183"/>
      <c r="AW286" s="183"/>
      <c r="AX286" s="183"/>
      <c r="AY286" s="183"/>
      <c r="AZ286" s="183"/>
      <c r="BA286" s="183"/>
      <c r="BB286" s="183"/>
      <c r="BC286" s="183"/>
      <c r="BD286" s="183"/>
      <c r="BE286" s="183"/>
      <c r="BF286" s="183"/>
      <c r="BG286" s="183"/>
      <c r="BH286" s="183"/>
      <c r="BI286" s="183"/>
      <c r="BJ286" s="183"/>
    </row>
    <row r="287" spans="2:62" ht="12.75">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c r="AQ287" s="183"/>
      <c r="AR287" s="183"/>
      <c r="AS287" s="183"/>
      <c r="AT287" s="183"/>
      <c r="AU287" s="183"/>
      <c r="AV287" s="183"/>
      <c r="AW287" s="183"/>
      <c r="AX287" s="183"/>
      <c r="AY287" s="183"/>
      <c r="AZ287" s="183"/>
      <c r="BA287" s="183"/>
      <c r="BB287" s="183"/>
      <c r="BC287" s="183"/>
      <c r="BD287" s="183"/>
      <c r="BE287" s="183"/>
      <c r="BF287" s="183"/>
      <c r="BG287" s="183"/>
      <c r="BH287" s="183"/>
      <c r="BI287" s="183"/>
      <c r="BJ287" s="183"/>
    </row>
    <row r="288" spans="2:62" ht="12.75">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c r="AQ288" s="183"/>
      <c r="AR288" s="183"/>
      <c r="AS288" s="183"/>
      <c r="AT288" s="183"/>
      <c r="AU288" s="183"/>
      <c r="AV288" s="183"/>
      <c r="AW288" s="183"/>
      <c r="AX288" s="183"/>
      <c r="AY288" s="183"/>
      <c r="AZ288" s="183"/>
      <c r="BA288" s="183"/>
      <c r="BB288" s="183"/>
      <c r="BC288" s="183"/>
      <c r="BD288" s="183"/>
      <c r="BE288" s="183"/>
      <c r="BF288" s="183"/>
      <c r="BG288" s="183"/>
      <c r="BH288" s="183"/>
      <c r="BI288" s="183"/>
      <c r="BJ288" s="183"/>
    </row>
    <row r="289" spans="2:62" ht="12.75">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c r="AQ289" s="183"/>
      <c r="AR289" s="183"/>
      <c r="AS289" s="183"/>
      <c r="AT289" s="183"/>
      <c r="AU289" s="183"/>
      <c r="AV289" s="183"/>
      <c r="AW289" s="183"/>
      <c r="AX289" s="183"/>
      <c r="AY289" s="183"/>
      <c r="AZ289" s="183"/>
      <c r="BA289" s="183"/>
      <c r="BB289" s="183"/>
      <c r="BC289" s="183"/>
      <c r="BD289" s="183"/>
      <c r="BE289" s="183"/>
      <c r="BF289" s="183"/>
      <c r="BG289" s="183"/>
      <c r="BH289" s="183"/>
      <c r="BI289" s="183"/>
      <c r="BJ289" s="183"/>
    </row>
    <row r="290" spans="2:62" ht="12.75">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c r="AQ290" s="183"/>
      <c r="AR290" s="183"/>
      <c r="AS290" s="183"/>
      <c r="AT290" s="183"/>
      <c r="AU290" s="183"/>
      <c r="AV290" s="183"/>
      <c r="AW290" s="183"/>
      <c r="AX290" s="183"/>
      <c r="AY290" s="183"/>
      <c r="AZ290" s="183"/>
      <c r="BA290" s="183"/>
      <c r="BB290" s="183"/>
      <c r="BC290" s="183"/>
      <c r="BD290" s="183"/>
      <c r="BE290" s="183"/>
      <c r="BF290" s="183"/>
      <c r="BG290" s="183"/>
      <c r="BH290" s="183"/>
      <c r="BI290" s="183"/>
      <c r="BJ290" s="183"/>
    </row>
    <row r="291" spans="2:62" ht="12.75">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c r="AS291" s="183"/>
      <c r="AT291" s="183"/>
      <c r="AU291" s="183"/>
      <c r="AV291" s="183"/>
      <c r="AW291" s="183"/>
      <c r="AX291" s="183"/>
      <c r="AY291" s="183"/>
      <c r="AZ291" s="183"/>
      <c r="BA291" s="183"/>
      <c r="BB291" s="183"/>
      <c r="BC291" s="183"/>
      <c r="BD291" s="183"/>
      <c r="BE291" s="183"/>
      <c r="BF291" s="183"/>
      <c r="BG291" s="183"/>
      <c r="BH291" s="183"/>
      <c r="BI291" s="183"/>
      <c r="BJ291" s="183"/>
    </row>
    <row r="292" spans="2:62" ht="12.75">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c r="AQ292" s="183"/>
      <c r="AR292" s="183"/>
      <c r="AS292" s="183"/>
      <c r="AT292" s="183"/>
      <c r="AU292" s="183"/>
      <c r="AV292" s="183"/>
      <c r="AW292" s="183"/>
      <c r="AX292" s="183"/>
      <c r="AY292" s="183"/>
      <c r="AZ292" s="183"/>
      <c r="BA292" s="183"/>
      <c r="BB292" s="183"/>
      <c r="BC292" s="183"/>
      <c r="BD292" s="183"/>
      <c r="BE292" s="183"/>
      <c r="BF292" s="183"/>
      <c r="BG292" s="183"/>
      <c r="BH292" s="183"/>
      <c r="BI292" s="183"/>
      <c r="BJ292" s="183"/>
    </row>
    <row r="293" spans="2:62" ht="12.75">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c r="AQ293" s="183"/>
      <c r="AR293" s="183"/>
      <c r="AS293" s="183"/>
      <c r="AT293" s="183"/>
      <c r="AU293" s="183"/>
      <c r="AV293" s="183"/>
      <c r="AW293" s="183"/>
      <c r="AX293" s="183"/>
      <c r="AY293" s="183"/>
      <c r="AZ293" s="183"/>
      <c r="BA293" s="183"/>
      <c r="BB293" s="183"/>
      <c r="BC293" s="183"/>
      <c r="BD293" s="183"/>
      <c r="BE293" s="183"/>
      <c r="BF293" s="183"/>
      <c r="BG293" s="183"/>
      <c r="BH293" s="183"/>
      <c r="BI293" s="183"/>
      <c r="BJ293" s="183"/>
    </row>
    <row r="294" spans="2:62" ht="12.75">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c r="AQ294" s="183"/>
      <c r="AR294" s="183"/>
      <c r="AS294" s="183"/>
      <c r="AT294" s="183"/>
      <c r="AU294" s="183"/>
      <c r="AV294" s="183"/>
      <c r="AW294" s="183"/>
      <c r="AX294" s="183"/>
      <c r="AY294" s="183"/>
      <c r="AZ294" s="183"/>
      <c r="BA294" s="183"/>
      <c r="BB294" s="183"/>
      <c r="BC294" s="183"/>
      <c r="BD294" s="183"/>
      <c r="BE294" s="183"/>
      <c r="BF294" s="183"/>
      <c r="BG294" s="183"/>
      <c r="BH294" s="183"/>
      <c r="BI294" s="183"/>
      <c r="BJ294" s="183"/>
    </row>
    <row r="295" spans="2:62" ht="12.75">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c r="AQ295" s="183"/>
      <c r="AR295" s="183"/>
      <c r="AS295" s="183"/>
      <c r="AT295" s="183"/>
      <c r="AU295" s="183"/>
      <c r="AV295" s="183"/>
      <c r="AW295" s="183"/>
      <c r="AX295" s="183"/>
      <c r="AY295" s="183"/>
      <c r="AZ295" s="183"/>
      <c r="BA295" s="183"/>
      <c r="BB295" s="183"/>
      <c r="BC295" s="183"/>
      <c r="BD295" s="183"/>
      <c r="BE295" s="183"/>
      <c r="BF295" s="183"/>
      <c r="BG295" s="183"/>
      <c r="BH295" s="183"/>
      <c r="BI295" s="183"/>
      <c r="BJ295" s="183"/>
    </row>
    <row r="296" spans="2:62" ht="12.75">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c r="AQ296" s="183"/>
      <c r="AR296" s="183"/>
      <c r="AS296" s="183"/>
      <c r="AT296" s="183"/>
      <c r="AU296" s="183"/>
      <c r="AV296" s="183"/>
      <c r="AW296" s="183"/>
      <c r="AX296" s="183"/>
      <c r="AY296" s="183"/>
      <c r="AZ296" s="183"/>
      <c r="BA296" s="183"/>
      <c r="BB296" s="183"/>
      <c r="BC296" s="183"/>
      <c r="BD296" s="183"/>
      <c r="BE296" s="183"/>
      <c r="BF296" s="183"/>
      <c r="BG296" s="183"/>
      <c r="BH296" s="183"/>
      <c r="BI296" s="183"/>
      <c r="BJ296" s="183"/>
    </row>
    <row r="297" spans="2:62" ht="12.75">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c r="AQ297" s="183"/>
      <c r="AR297" s="183"/>
      <c r="AS297" s="183"/>
      <c r="AT297" s="183"/>
      <c r="AU297" s="183"/>
      <c r="AV297" s="183"/>
      <c r="AW297" s="183"/>
      <c r="AX297" s="183"/>
      <c r="AY297" s="183"/>
      <c r="AZ297" s="183"/>
      <c r="BA297" s="183"/>
      <c r="BB297" s="183"/>
      <c r="BC297" s="183"/>
      <c r="BD297" s="183"/>
      <c r="BE297" s="183"/>
      <c r="BF297" s="183"/>
      <c r="BG297" s="183"/>
      <c r="BH297" s="183"/>
      <c r="BI297" s="183"/>
      <c r="BJ297" s="183"/>
    </row>
    <row r="298" spans="2:62" ht="12.75">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c r="AQ298" s="183"/>
      <c r="AR298" s="183"/>
      <c r="AS298" s="183"/>
      <c r="AT298" s="183"/>
      <c r="AU298" s="183"/>
      <c r="AV298" s="183"/>
      <c r="AW298" s="183"/>
      <c r="AX298" s="183"/>
      <c r="AY298" s="183"/>
      <c r="AZ298" s="183"/>
      <c r="BA298" s="183"/>
      <c r="BB298" s="183"/>
      <c r="BC298" s="183"/>
      <c r="BD298" s="183"/>
      <c r="BE298" s="183"/>
      <c r="BF298" s="183"/>
      <c r="BG298" s="183"/>
      <c r="BH298" s="183"/>
      <c r="BI298" s="183"/>
      <c r="BJ298" s="183"/>
    </row>
    <row r="299" spans="2:62" ht="12.75">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c r="AQ299" s="183"/>
      <c r="AR299" s="183"/>
      <c r="AS299" s="183"/>
      <c r="AT299" s="183"/>
      <c r="AU299" s="183"/>
      <c r="AV299" s="183"/>
      <c r="AW299" s="183"/>
      <c r="AX299" s="183"/>
      <c r="AY299" s="183"/>
      <c r="AZ299" s="183"/>
      <c r="BA299" s="183"/>
      <c r="BB299" s="183"/>
      <c r="BC299" s="183"/>
      <c r="BD299" s="183"/>
      <c r="BE299" s="183"/>
      <c r="BF299" s="183"/>
      <c r="BG299" s="183"/>
      <c r="BH299" s="183"/>
      <c r="BI299" s="183"/>
      <c r="BJ299" s="183"/>
    </row>
    <row r="300" spans="2:62" ht="12.75">
      <c r="B300" s="183"/>
      <c r="C300" s="183"/>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c r="AQ300" s="183"/>
      <c r="AR300" s="183"/>
      <c r="AS300" s="183"/>
      <c r="AT300" s="183"/>
      <c r="AU300" s="183"/>
      <c r="AV300" s="183"/>
      <c r="AW300" s="183"/>
      <c r="AX300" s="183"/>
      <c r="AY300" s="183"/>
      <c r="AZ300" s="183"/>
      <c r="BA300" s="183"/>
      <c r="BB300" s="183"/>
      <c r="BC300" s="183"/>
      <c r="BD300" s="183"/>
      <c r="BE300" s="183"/>
      <c r="BF300" s="183"/>
      <c r="BG300" s="183"/>
      <c r="BH300" s="183"/>
      <c r="BI300" s="183"/>
      <c r="BJ300" s="183"/>
    </row>
    <row r="301" spans="2:62" ht="12.75">
      <c r="B301" s="183"/>
      <c r="C301" s="183"/>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183"/>
      <c r="AP301" s="183"/>
      <c r="AQ301" s="183"/>
      <c r="AR301" s="183"/>
      <c r="AS301" s="183"/>
      <c r="AT301" s="183"/>
      <c r="AU301" s="183"/>
      <c r="AV301" s="183"/>
      <c r="AW301" s="183"/>
      <c r="AX301" s="183"/>
      <c r="AY301" s="183"/>
      <c r="AZ301" s="183"/>
      <c r="BA301" s="183"/>
      <c r="BB301" s="183"/>
      <c r="BC301" s="183"/>
      <c r="BD301" s="183"/>
      <c r="BE301" s="183"/>
      <c r="BF301" s="183"/>
      <c r="BG301" s="183"/>
      <c r="BH301" s="183"/>
      <c r="BI301" s="183"/>
      <c r="BJ301" s="183"/>
    </row>
    <row r="302" spans="2:62" ht="12.75">
      <c r="B302" s="183"/>
      <c r="C302" s="183"/>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183"/>
      <c r="AP302" s="183"/>
      <c r="AQ302" s="183"/>
      <c r="AR302" s="183"/>
      <c r="AS302" s="183"/>
      <c r="AT302" s="183"/>
      <c r="AU302" s="183"/>
      <c r="AV302" s="183"/>
      <c r="AW302" s="183"/>
      <c r="AX302" s="183"/>
      <c r="AY302" s="183"/>
      <c r="AZ302" s="183"/>
      <c r="BA302" s="183"/>
      <c r="BB302" s="183"/>
      <c r="BC302" s="183"/>
      <c r="BD302" s="183"/>
      <c r="BE302" s="183"/>
      <c r="BF302" s="183"/>
      <c r="BG302" s="183"/>
      <c r="BH302" s="183"/>
      <c r="BI302" s="183"/>
      <c r="BJ302" s="183"/>
    </row>
    <row r="303" spans="2:62" ht="12.75">
      <c r="B303" s="183"/>
      <c r="C303" s="183"/>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183"/>
      <c r="AP303" s="183"/>
      <c r="AQ303" s="183"/>
      <c r="AR303" s="183"/>
      <c r="AS303" s="183"/>
      <c r="AT303" s="183"/>
      <c r="AU303" s="183"/>
      <c r="AV303" s="183"/>
      <c r="AW303" s="183"/>
      <c r="AX303" s="183"/>
      <c r="AY303" s="183"/>
      <c r="AZ303" s="183"/>
      <c r="BA303" s="183"/>
      <c r="BB303" s="183"/>
      <c r="BC303" s="183"/>
      <c r="BD303" s="183"/>
      <c r="BE303" s="183"/>
      <c r="BF303" s="183"/>
      <c r="BG303" s="183"/>
      <c r="BH303" s="183"/>
      <c r="BI303" s="183"/>
      <c r="BJ303" s="183"/>
    </row>
    <row r="304" spans="2:62" ht="12.75">
      <c r="B304" s="183"/>
      <c r="C304" s="183"/>
      <c r="D304" s="183"/>
      <c r="E304" s="183"/>
      <c r="F304" s="183"/>
      <c r="G304" s="183"/>
      <c r="H304" s="183"/>
      <c r="I304" s="183"/>
      <c r="J304" s="183"/>
      <c r="K304" s="183"/>
      <c r="L304" s="183"/>
      <c r="M304" s="183"/>
      <c r="N304" s="183"/>
      <c r="O304" s="183"/>
      <c r="P304" s="183"/>
      <c r="Q304" s="183"/>
      <c r="R304" s="183"/>
      <c r="S304" s="183"/>
      <c r="T304" s="183"/>
      <c r="U304" s="183"/>
      <c r="V304" s="183"/>
      <c r="W304" s="183"/>
      <c r="X304" s="183"/>
      <c r="Y304" s="183"/>
      <c r="Z304" s="183"/>
      <c r="AA304" s="183"/>
      <c r="AB304" s="183"/>
      <c r="AC304" s="183"/>
      <c r="AD304" s="183"/>
      <c r="AE304" s="183"/>
      <c r="AF304" s="183"/>
      <c r="AG304" s="183"/>
      <c r="AH304" s="183"/>
      <c r="AI304" s="183"/>
      <c r="AJ304" s="183"/>
      <c r="AK304" s="183"/>
      <c r="AL304" s="183"/>
      <c r="AM304" s="183"/>
      <c r="AN304" s="183"/>
      <c r="AO304" s="183"/>
      <c r="AP304" s="183"/>
      <c r="AQ304" s="183"/>
      <c r="AR304" s="183"/>
      <c r="AS304" s="183"/>
      <c r="AT304" s="183"/>
      <c r="AU304" s="183"/>
      <c r="AV304" s="183"/>
      <c r="AW304" s="183"/>
      <c r="AX304" s="183"/>
      <c r="AY304" s="183"/>
      <c r="AZ304" s="183"/>
      <c r="BA304" s="183"/>
      <c r="BB304" s="183"/>
      <c r="BC304" s="183"/>
      <c r="BD304" s="183"/>
      <c r="BE304" s="183"/>
      <c r="BF304" s="183"/>
      <c r="BG304" s="183"/>
      <c r="BH304" s="183"/>
      <c r="BI304" s="183"/>
      <c r="BJ304" s="183"/>
    </row>
    <row r="305" spans="2:62" ht="12.75">
      <c r="B305" s="183"/>
      <c r="C305" s="183"/>
      <c r="D305" s="183"/>
      <c r="E305" s="183"/>
      <c r="F305" s="183"/>
      <c r="G305" s="183"/>
      <c r="H305" s="183"/>
      <c r="I305" s="183"/>
      <c r="J305" s="183"/>
      <c r="K305" s="183"/>
      <c r="L305" s="183"/>
      <c r="M305" s="183"/>
      <c r="N305" s="183"/>
      <c r="O305" s="183"/>
      <c r="P305" s="183"/>
      <c r="Q305" s="183"/>
      <c r="R305" s="183"/>
      <c r="S305" s="183"/>
      <c r="T305" s="183"/>
      <c r="U305" s="183"/>
      <c r="V305" s="183"/>
      <c r="W305" s="183"/>
      <c r="X305" s="183"/>
      <c r="Y305" s="183"/>
      <c r="Z305" s="183"/>
      <c r="AA305" s="183"/>
      <c r="AB305" s="183"/>
      <c r="AC305" s="183"/>
      <c r="AD305" s="183"/>
      <c r="AE305" s="183"/>
      <c r="AF305" s="183"/>
      <c r="AG305" s="183"/>
      <c r="AH305" s="183"/>
      <c r="AI305" s="183"/>
      <c r="AJ305" s="183"/>
      <c r="AK305" s="183"/>
      <c r="AL305" s="183"/>
      <c r="AM305" s="183"/>
      <c r="AN305" s="183"/>
      <c r="AO305" s="183"/>
      <c r="AP305" s="183"/>
      <c r="AQ305" s="183"/>
      <c r="AR305" s="183"/>
      <c r="AS305" s="183"/>
      <c r="AT305" s="183"/>
      <c r="AU305" s="183"/>
      <c r="AV305" s="183"/>
      <c r="AW305" s="183"/>
      <c r="AX305" s="183"/>
      <c r="AY305" s="183"/>
      <c r="AZ305" s="183"/>
      <c r="BA305" s="183"/>
      <c r="BB305" s="183"/>
      <c r="BC305" s="183"/>
      <c r="BD305" s="183"/>
      <c r="BE305" s="183"/>
      <c r="BF305" s="183"/>
      <c r="BG305" s="183"/>
      <c r="BH305" s="183"/>
      <c r="BI305" s="183"/>
      <c r="BJ305" s="183"/>
    </row>
    <row r="306" spans="2:62" ht="12.75">
      <c r="B306" s="183"/>
      <c r="C306" s="183"/>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B306" s="183"/>
      <c r="AC306" s="183"/>
      <c r="AD306" s="183"/>
      <c r="AE306" s="183"/>
      <c r="AF306" s="183"/>
      <c r="AG306" s="183"/>
      <c r="AH306" s="183"/>
      <c r="AI306" s="183"/>
      <c r="AJ306" s="183"/>
      <c r="AK306" s="183"/>
      <c r="AL306" s="183"/>
      <c r="AM306" s="183"/>
      <c r="AN306" s="183"/>
      <c r="AO306" s="183"/>
      <c r="AP306" s="183"/>
      <c r="AQ306" s="183"/>
      <c r="AR306" s="183"/>
      <c r="AS306" s="183"/>
      <c r="AT306" s="183"/>
      <c r="AU306" s="183"/>
      <c r="AV306" s="183"/>
      <c r="AW306" s="183"/>
      <c r="AX306" s="183"/>
      <c r="AY306" s="183"/>
      <c r="AZ306" s="183"/>
      <c r="BA306" s="183"/>
      <c r="BB306" s="183"/>
      <c r="BC306" s="183"/>
      <c r="BD306" s="183"/>
      <c r="BE306" s="183"/>
      <c r="BF306" s="183"/>
      <c r="BG306" s="183"/>
      <c r="BH306" s="183"/>
      <c r="BI306" s="183"/>
      <c r="BJ306" s="183"/>
    </row>
    <row r="307" spans="2:62" ht="12.75">
      <c r="B307" s="183"/>
      <c r="C307" s="183"/>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183"/>
      <c r="AP307" s="183"/>
      <c r="AQ307" s="183"/>
      <c r="AR307" s="183"/>
      <c r="AS307" s="183"/>
      <c r="AT307" s="183"/>
      <c r="AU307" s="183"/>
      <c r="AV307" s="183"/>
      <c r="AW307" s="183"/>
      <c r="AX307" s="183"/>
      <c r="AY307" s="183"/>
      <c r="AZ307" s="183"/>
      <c r="BA307" s="183"/>
      <c r="BB307" s="183"/>
      <c r="BC307" s="183"/>
      <c r="BD307" s="183"/>
      <c r="BE307" s="183"/>
      <c r="BF307" s="183"/>
      <c r="BG307" s="183"/>
      <c r="BH307" s="183"/>
      <c r="BI307" s="183"/>
      <c r="BJ307" s="183"/>
    </row>
    <row r="308" spans="2:62" ht="12.75">
      <c r="B308" s="183"/>
      <c r="C308" s="183"/>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183"/>
      <c r="AP308" s="183"/>
      <c r="AQ308" s="183"/>
      <c r="AR308" s="183"/>
      <c r="AS308" s="183"/>
      <c r="AT308" s="183"/>
      <c r="AU308" s="183"/>
      <c r="AV308" s="183"/>
      <c r="AW308" s="183"/>
      <c r="AX308" s="183"/>
      <c r="AY308" s="183"/>
      <c r="AZ308" s="183"/>
      <c r="BA308" s="183"/>
      <c r="BB308" s="183"/>
      <c r="BC308" s="183"/>
      <c r="BD308" s="183"/>
      <c r="BE308" s="183"/>
      <c r="BF308" s="183"/>
      <c r="BG308" s="183"/>
      <c r="BH308" s="183"/>
      <c r="BI308" s="183"/>
      <c r="BJ308" s="183"/>
    </row>
    <row r="309" spans="2:62" ht="12.75">
      <c r="B309" s="183"/>
      <c r="C309" s="183"/>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183"/>
      <c r="AP309" s="183"/>
      <c r="AQ309" s="183"/>
      <c r="AR309" s="183"/>
      <c r="AS309" s="183"/>
      <c r="AT309" s="183"/>
      <c r="AU309" s="183"/>
      <c r="AV309" s="183"/>
      <c r="AW309" s="183"/>
      <c r="AX309" s="183"/>
      <c r="AY309" s="183"/>
      <c r="AZ309" s="183"/>
      <c r="BA309" s="183"/>
      <c r="BB309" s="183"/>
      <c r="BC309" s="183"/>
      <c r="BD309" s="183"/>
      <c r="BE309" s="183"/>
      <c r="BF309" s="183"/>
      <c r="BG309" s="183"/>
      <c r="BH309" s="183"/>
      <c r="BI309" s="183"/>
      <c r="BJ309" s="183"/>
    </row>
    <row r="310" spans="2:62" ht="12.75">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c r="AQ310" s="183"/>
      <c r="AR310" s="183"/>
      <c r="AS310" s="183"/>
      <c r="AT310" s="183"/>
      <c r="AU310" s="183"/>
      <c r="AV310" s="183"/>
      <c r="AW310" s="183"/>
      <c r="AX310" s="183"/>
      <c r="AY310" s="183"/>
      <c r="AZ310" s="183"/>
      <c r="BA310" s="183"/>
      <c r="BB310" s="183"/>
      <c r="BC310" s="183"/>
      <c r="BD310" s="183"/>
      <c r="BE310" s="183"/>
      <c r="BF310" s="183"/>
      <c r="BG310" s="183"/>
      <c r="BH310" s="183"/>
      <c r="BI310" s="183"/>
      <c r="BJ310" s="183"/>
    </row>
    <row r="311" spans="2:62" ht="12.75">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c r="AQ311" s="183"/>
      <c r="AR311" s="183"/>
      <c r="AS311" s="183"/>
      <c r="AT311" s="183"/>
      <c r="AU311" s="183"/>
      <c r="AV311" s="183"/>
      <c r="AW311" s="183"/>
      <c r="AX311" s="183"/>
      <c r="AY311" s="183"/>
      <c r="AZ311" s="183"/>
      <c r="BA311" s="183"/>
      <c r="BB311" s="183"/>
      <c r="BC311" s="183"/>
      <c r="BD311" s="183"/>
      <c r="BE311" s="183"/>
      <c r="BF311" s="183"/>
      <c r="BG311" s="183"/>
      <c r="BH311" s="183"/>
      <c r="BI311" s="183"/>
      <c r="BJ311" s="183"/>
    </row>
    <row r="312" spans="2:62" ht="12.75">
      <c r="B312" s="183"/>
      <c r="C312" s="183"/>
      <c r="D312" s="183"/>
      <c r="E312" s="183"/>
      <c r="F312" s="183"/>
      <c r="G312" s="183"/>
      <c r="H312" s="183"/>
      <c r="I312" s="183"/>
      <c r="J312" s="183"/>
      <c r="K312" s="183"/>
      <c r="L312" s="183"/>
      <c r="M312" s="183"/>
      <c r="N312" s="183"/>
      <c r="O312" s="183"/>
      <c r="P312" s="183"/>
      <c r="Q312" s="183"/>
      <c r="R312" s="183"/>
      <c r="S312" s="183"/>
      <c r="T312" s="183"/>
      <c r="U312" s="183"/>
      <c r="V312" s="183"/>
      <c r="W312" s="183"/>
      <c r="X312" s="183"/>
      <c r="Y312" s="183"/>
      <c r="Z312" s="183"/>
      <c r="AA312" s="183"/>
      <c r="AB312" s="183"/>
      <c r="AC312" s="183"/>
      <c r="AD312" s="183"/>
      <c r="AE312" s="183"/>
      <c r="AF312" s="183"/>
      <c r="AG312" s="183"/>
      <c r="AH312" s="183"/>
      <c r="AI312" s="183"/>
      <c r="AJ312" s="183"/>
      <c r="AK312" s="183"/>
      <c r="AL312" s="183"/>
      <c r="AM312" s="183"/>
      <c r="AN312" s="183"/>
      <c r="AO312" s="183"/>
      <c r="AP312" s="183"/>
      <c r="AQ312" s="183"/>
      <c r="AR312" s="183"/>
      <c r="AS312" s="183"/>
      <c r="AT312" s="183"/>
      <c r="AU312" s="183"/>
      <c r="AV312" s="183"/>
      <c r="AW312" s="183"/>
      <c r="AX312" s="183"/>
      <c r="AY312" s="183"/>
      <c r="AZ312" s="183"/>
      <c r="BA312" s="183"/>
      <c r="BB312" s="183"/>
      <c r="BC312" s="183"/>
      <c r="BD312" s="183"/>
      <c r="BE312" s="183"/>
      <c r="BF312" s="183"/>
      <c r="BG312" s="183"/>
      <c r="BH312" s="183"/>
      <c r="BI312" s="183"/>
      <c r="BJ312" s="183"/>
    </row>
    <row r="313" spans="2:62" ht="12.75">
      <c r="B313" s="183"/>
      <c r="C313" s="183"/>
      <c r="D313" s="183"/>
      <c r="E313" s="183"/>
      <c r="F313" s="183"/>
      <c r="G313" s="183"/>
      <c r="H313" s="183"/>
      <c r="I313" s="183"/>
      <c r="J313" s="183"/>
      <c r="K313" s="183"/>
      <c r="L313" s="183"/>
      <c r="M313" s="183"/>
      <c r="N313" s="183"/>
      <c r="O313" s="183"/>
      <c r="P313" s="183"/>
      <c r="Q313" s="183"/>
      <c r="R313" s="183"/>
      <c r="S313" s="183"/>
      <c r="T313" s="183"/>
      <c r="U313" s="183"/>
      <c r="V313" s="183"/>
      <c r="W313" s="183"/>
      <c r="X313" s="183"/>
      <c r="Y313" s="183"/>
      <c r="Z313" s="183"/>
      <c r="AA313" s="183"/>
      <c r="AB313" s="183"/>
      <c r="AC313" s="183"/>
      <c r="AD313" s="183"/>
      <c r="AE313" s="183"/>
      <c r="AF313" s="183"/>
      <c r="AG313" s="183"/>
      <c r="AH313" s="183"/>
      <c r="AI313" s="183"/>
      <c r="AJ313" s="183"/>
      <c r="AK313" s="183"/>
      <c r="AL313" s="183"/>
      <c r="AM313" s="183"/>
      <c r="AN313" s="183"/>
      <c r="AO313" s="183"/>
      <c r="AP313" s="183"/>
      <c r="AQ313" s="183"/>
      <c r="AR313" s="183"/>
      <c r="AS313" s="183"/>
      <c r="AT313" s="183"/>
      <c r="AU313" s="183"/>
      <c r="AV313" s="183"/>
      <c r="AW313" s="183"/>
      <c r="AX313" s="183"/>
      <c r="AY313" s="183"/>
      <c r="AZ313" s="183"/>
      <c r="BA313" s="183"/>
      <c r="BB313" s="183"/>
      <c r="BC313" s="183"/>
      <c r="BD313" s="183"/>
      <c r="BE313" s="183"/>
      <c r="BF313" s="183"/>
      <c r="BG313" s="183"/>
      <c r="BH313" s="183"/>
      <c r="BI313" s="183"/>
      <c r="BJ313" s="183"/>
    </row>
    <row r="314" spans="2:62" ht="12.75">
      <c r="B314" s="183"/>
      <c r="C314" s="183"/>
      <c r="D314" s="183"/>
      <c r="E314" s="183"/>
      <c r="F314" s="183"/>
      <c r="G314" s="183"/>
      <c r="H314" s="183"/>
      <c r="I314" s="183"/>
      <c r="J314" s="183"/>
      <c r="K314" s="183"/>
      <c r="L314" s="183"/>
      <c r="M314" s="183"/>
      <c r="N314" s="183"/>
      <c r="O314" s="183"/>
      <c r="P314" s="183"/>
      <c r="Q314" s="183"/>
      <c r="R314" s="183"/>
      <c r="S314" s="183"/>
      <c r="T314" s="183"/>
      <c r="U314" s="183"/>
      <c r="V314" s="183"/>
      <c r="W314" s="183"/>
      <c r="X314" s="183"/>
      <c r="Y314" s="183"/>
      <c r="Z314" s="183"/>
      <c r="AA314" s="183"/>
      <c r="AB314" s="183"/>
      <c r="AC314" s="183"/>
      <c r="AD314" s="183"/>
      <c r="AE314" s="183"/>
      <c r="AF314" s="183"/>
      <c r="AG314" s="183"/>
      <c r="AH314" s="183"/>
      <c r="AI314" s="183"/>
      <c r="AJ314" s="183"/>
      <c r="AK314" s="183"/>
      <c r="AL314" s="183"/>
      <c r="AM314" s="183"/>
      <c r="AN314" s="183"/>
      <c r="AO314" s="183"/>
      <c r="AP314" s="183"/>
      <c r="AQ314" s="183"/>
      <c r="AR314" s="183"/>
      <c r="AS314" s="183"/>
      <c r="AT314" s="183"/>
      <c r="AU314" s="183"/>
      <c r="AV314" s="183"/>
      <c r="AW314" s="183"/>
      <c r="AX314" s="183"/>
      <c r="AY314" s="183"/>
      <c r="AZ314" s="183"/>
      <c r="BA314" s="183"/>
      <c r="BB314" s="183"/>
      <c r="BC314" s="183"/>
      <c r="BD314" s="183"/>
      <c r="BE314" s="183"/>
      <c r="BF314" s="183"/>
      <c r="BG314" s="183"/>
      <c r="BH314" s="183"/>
      <c r="BI314" s="183"/>
      <c r="BJ314" s="183"/>
    </row>
    <row r="315" spans="2:62" ht="12.75">
      <c r="B315" s="183"/>
      <c r="C315" s="183"/>
      <c r="D315" s="183"/>
      <c r="E315" s="183"/>
      <c r="F315" s="183"/>
      <c r="G315" s="183"/>
      <c r="H315" s="183"/>
      <c r="I315" s="183"/>
      <c r="J315" s="183"/>
      <c r="K315" s="183"/>
      <c r="L315" s="183"/>
      <c r="M315" s="183"/>
      <c r="N315" s="183"/>
      <c r="O315" s="183"/>
      <c r="P315" s="183"/>
      <c r="Q315" s="183"/>
      <c r="R315" s="183"/>
      <c r="S315" s="183"/>
      <c r="T315" s="183"/>
      <c r="U315" s="183"/>
      <c r="V315" s="183"/>
      <c r="W315" s="183"/>
      <c r="X315" s="183"/>
      <c r="Y315" s="183"/>
      <c r="Z315" s="183"/>
      <c r="AA315" s="183"/>
      <c r="AB315" s="183"/>
      <c r="AC315" s="183"/>
      <c r="AD315" s="183"/>
      <c r="AE315" s="183"/>
      <c r="AF315" s="183"/>
      <c r="AG315" s="183"/>
      <c r="AH315" s="183"/>
      <c r="AI315" s="183"/>
      <c r="AJ315" s="183"/>
      <c r="AK315" s="183"/>
      <c r="AL315" s="183"/>
      <c r="AM315" s="183"/>
      <c r="AN315" s="183"/>
      <c r="AO315" s="183"/>
      <c r="AP315" s="183"/>
      <c r="AQ315" s="183"/>
      <c r="AR315" s="183"/>
      <c r="AS315" s="183"/>
      <c r="AT315" s="183"/>
      <c r="AU315" s="183"/>
      <c r="AV315" s="183"/>
      <c r="AW315" s="183"/>
      <c r="AX315" s="183"/>
      <c r="AY315" s="183"/>
      <c r="AZ315" s="183"/>
      <c r="BA315" s="183"/>
      <c r="BB315" s="183"/>
      <c r="BC315" s="183"/>
      <c r="BD315" s="183"/>
      <c r="BE315" s="183"/>
      <c r="BF315" s="183"/>
      <c r="BG315" s="183"/>
      <c r="BH315" s="183"/>
      <c r="BI315" s="183"/>
      <c r="BJ315" s="183"/>
    </row>
    <row r="316" spans="2:62" ht="12.75">
      <c r="B316" s="183"/>
      <c r="C316" s="183"/>
      <c r="D316" s="183"/>
      <c r="E316" s="183"/>
      <c r="F316" s="183"/>
      <c r="G316" s="183"/>
      <c r="H316" s="183"/>
      <c r="I316" s="183"/>
      <c r="J316" s="183"/>
      <c r="K316" s="183"/>
      <c r="L316" s="183"/>
      <c r="M316" s="183"/>
      <c r="N316" s="183"/>
      <c r="O316" s="183"/>
      <c r="P316" s="183"/>
      <c r="Q316" s="183"/>
      <c r="R316" s="183"/>
      <c r="S316" s="183"/>
      <c r="T316" s="183"/>
      <c r="U316" s="183"/>
      <c r="V316" s="183"/>
      <c r="W316" s="183"/>
      <c r="X316" s="183"/>
      <c r="Y316" s="183"/>
      <c r="Z316" s="183"/>
      <c r="AA316" s="183"/>
      <c r="AB316" s="183"/>
      <c r="AC316" s="183"/>
      <c r="AD316" s="183"/>
      <c r="AE316" s="183"/>
      <c r="AF316" s="183"/>
      <c r="AG316" s="183"/>
      <c r="AH316" s="183"/>
      <c r="AI316" s="183"/>
      <c r="AJ316" s="183"/>
      <c r="AK316" s="183"/>
      <c r="AL316" s="183"/>
      <c r="AM316" s="183"/>
      <c r="AN316" s="183"/>
      <c r="AO316" s="183"/>
      <c r="AP316" s="183"/>
      <c r="AQ316" s="183"/>
      <c r="AR316" s="183"/>
      <c r="AS316" s="183"/>
      <c r="AT316" s="183"/>
      <c r="AU316" s="183"/>
      <c r="AV316" s="183"/>
      <c r="AW316" s="183"/>
      <c r="AX316" s="183"/>
      <c r="AY316" s="183"/>
      <c r="AZ316" s="183"/>
      <c r="BA316" s="183"/>
      <c r="BB316" s="183"/>
      <c r="BC316" s="183"/>
      <c r="BD316" s="183"/>
      <c r="BE316" s="183"/>
      <c r="BF316" s="183"/>
      <c r="BG316" s="183"/>
      <c r="BH316" s="183"/>
      <c r="BI316" s="183"/>
      <c r="BJ316" s="183"/>
    </row>
    <row r="317" spans="2:62" ht="12.75">
      <c r="B317" s="183"/>
      <c r="C317" s="183"/>
      <c r="D317" s="183"/>
      <c r="E317" s="183"/>
      <c r="F317" s="183"/>
      <c r="G317" s="183"/>
      <c r="H317" s="183"/>
      <c r="I317" s="183"/>
      <c r="J317" s="183"/>
      <c r="K317" s="183"/>
      <c r="L317" s="183"/>
      <c r="M317" s="183"/>
      <c r="N317" s="183"/>
      <c r="O317" s="183"/>
      <c r="P317" s="183"/>
      <c r="Q317" s="183"/>
      <c r="R317" s="183"/>
      <c r="S317" s="183"/>
      <c r="T317" s="183"/>
      <c r="U317" s="183"/>
      <c r="V317" s="183"/>
      <c r="W317" s="183"/>
      <c r="X317" s="183"/>
      <c r="Y317" s="183"/>
      <c r="Z317" s="183"/>
      <c r="AA317" s="183"/>
      <c r="AB317" s="183"/>
      <c r="AC317" s="183"/>
      <c r="AD317" s="183"/>
      <c r="AE317" s="183"/>
      <c r="AF317" s="183"/>
      <c r="AG317" s="183"/>
      <c r="AH317" s="183"/>
      <c r="AI317" s="183"/>
      <c r="AJ317" s="183"/>
      <c r="AK317" s="183"/>
      <c r="AL317" s="183"/>
      <c r="AM317" s="183"/>
      <c r="AN317" s="183"/>
      <c r="AO317" s="183"/>
      <c r="AP317" s="183"/>
      <c r="AQ317" s="183"/>
      <c r="AR317" s="183"/>
      <c r="AS317" s="183"/>
      <c r="AT317" s="183"/>
      <c r="AU317" s="183"/>
      <c r="AV317" s="183"/>
      <c r="AW317" s="183"/>
      <c r="AX317" s="183"/>
      <c r="AY317" s="183"/>
      <c r="AZ317" s="183"/>
      <c r="BA317" s="183"/>
      <c r="BB317" s="183"/>
      <c r="BC317" s="183"/>
      <c r="BD317" s="183"/>
      <c r="BE317" s="183"/>
      <c r="BF317" s="183"/>
      <c r="BG317" s="183"/>
      <c r="BH317" s="183"/>
      <c r="BI317" s="183"/>
      <c r="BJ317" s="183"/>
    </row>
    <row r="318" spans="2:62" ht="12.75">
      <c r="B318" s="183"/>
      <c r="C318" s="183"/>
      <c r="D318" s="183"/>
      <c r="E318" s="183"/>
      <c r="F318" s="183"/>
      <c r="G318" s="183"/>
      <c r="H318" s="183"/>
      <c r="I318" s="183"/>
      <c r="J318" s="183"/>
      <c r="K318" s="183"/>
      <c r="L318" s="183"/>
      <c r="M318" s="183"/>
      <c r="N318" s="183"/>
      <c r="O318" s="183"/>
      <c r="P318" s="183"/>
      <c r="Q318" s="183"/>
      <c r="R318" s="183"/>
      <c r="S318" s="183"/>
      <c r="T318" s="183"/>
      <c r="U318" s="183"/>
      <c r="V318" s="183"/>
      <c r="W318" s="183"/>
      <c r="X318" s="183"/>
      <c r="Y318" s="183"/>
      <c r="Z318" s="183"/>
      <c r="AA318" s="183"/>
      <c r="AB318" s="183"/>
      <c r="AC318" s="183"/>
      <c r="AD318" s="183"/>
      <c r="AE318" s="183"/>
      <c r="AF318" s="183"/>
      <c r="AG318" s="183"/>
      <c r="AH318" s="183"/>
      <c r="AI318" s="183"/>
      <c r="AJ318" s="183"/>
      <c r="AK318" s="183"/>
      <c r="AL318" s="183"/>
      <c r="AM318" s="183"/>
      <c r="AN318" s="183"/>
      <c r="AO318" s="183"/>
      <c r="AP318" s="183"/>
      <c r="AQ318" s="183"/>
      <c r="AR318" s="183"/>
      <c r="AS318" s="183"/>
      <c r="AT318" s="183"/>
      <c r="AU318" s="183"/>
      <c r="AV318" s="183"/>
      <c r="AW318" s="183"/>
      <c r="AX318" s="183"/>
      <c r="AY318" s="183"/>
      <c r="AZ318" s="183"/>
      <c r="BA318" s="183"/>
      <c r="BB318" s="183"/>
      <c r="BC318" s="183"/>
      <c r="BD318" s="183"/>
      <c r="BE318" s="183"/>
      <c r="BF318" s="183"/>
      <c r="BG318" s="183"/>
      <c r="BH318" s="183"/>
      <c r="BI318" s="183"/>
      <c r="BJ318" s="183"/>
    </row>
    <row r="319" spans="2:62" ht="12.75">
      <c r="B319" s="183"/>
      <c r="C319" s="183"/>
      <c r="D319" s="183"/>
      <c r="E319" s="183"/>
      <c r="F319" s="183"/>
      <c r="G319" s="183"/>
      <c r="H319" s="183"/>
      <c r="I319" s="183"/>
      <c r="J319" s="183"/>
      <c r="K319" s="183"/>
      <c r="L319" s="183"/>
      <c r="M319" s="183"/>
      <c r="N319" s="183"/>
      <c r="O319" s="183"/>
      <c r="P319" s="183"/>
      <c r="Q319" s="183"/>
      <c r="R319" s="183"/>
      <c r="S319" s="183"/>
      <c r="T319" s="183"/>
      <c r="U319" s="183"/>
      <c r="V319" s="183"/>
      <c r="W319" s="183"/>
      <c r="X319" s="183"/>
      <c r="Y319" s="183"/>
      <c r="Z319" s="183"/>
      <c r="AA319" s="183"/>
      <c r="AB319" s="183"/>
      <c r="AC319" s="183"/>
      <c r="AD319" s="183"/>
      <c r="AE319" s="183"/>
      <c r="AF319" s="183"/>
      <c r="AG319" s="183"/>
      <c r="AH319" s="183"/>
      <c r="AI319" s="183"/>
      <c r="AJ319" s="183"/>
      <c r="AK319" s="183"/>
      <c r="AL319" s="183"/>
      <c r="AM319" s="183"/>
      <c r="AN319" s="183"/>
      <c r="AO319" s="183"/>
      <c r="AP319" s="183"/>
      <c r="AQ319" s="183"/>
      <c r="AR319" s="183"/>
      <c r="AS319" s="183"/>
      <c r="AT319" s="183"/>
      <c r="AU319" s="183"/>
      <c r="AV319" s="183"/>
      <c r="AW319" s="183"/>
      <c r="AX319" s="183"/>
      <c r="AY319" s="183"/>
      <c r="AZ319" s="183"/>
      <c r="BA319" s="183"/>
      <c r="BB319" s="183"/>
      <c r="BC319" s="183"/>
      <c r="BD319" s="183"/>
      <c r="BE319" s="183"/>
      <c r="BF319" s="183"/>
      <c r="BG319" s="183"/>
      <c r="BH319" s="183"/>
      <c r="BI319" s="183"/>
      <c r="BJ319" s="183"/>
    </row>
    <row r="320" spans="2:62" ht="12.75">
      <c r="B320" s="183"/>
      <c r="C320" s="183"/>
      <c r="D320" s="183"/>
      <c r="E320" s="183"/>
      <c r="F320" s="183"/>
      <c r="G320" s="183"/>
      <c r="H320" s="183"/>
      <c r="I320" s="183"/>
      <c r="J320" s="183"/>
      <c r="K320" s="183"/>
      <c r="L320" s="183"/>
      <c r="M320" s="183"/>
      <c r="N320" s="183"/>
      <c r="O320" s="183"/>
      <c r="P320" s="183"/>
      <c r="Q320" s="183"/>
      <c r="R320" s="183"/>
      <c r="S320" s="183"/>
      <c r="T320" s="183"/>
      <c r="U320" s="183"/>
      <c r="V320" s="183"/>
      <c r="W320" s="183"/>
      <c r="X320" s="183"/>
      <c r="Y320" s="183"/>
      <c r="Z320" s="183"/>
      <c r="AA320" s="183"/>
      <c r="AB320" s="183"/>
      <c r="AC320" s="183"/>
      <c r="AD320" s="183"/>
      <c r="AE320" s="183"/>
      <c r="AF320" s="183"/>
      <c r="AG320" s="183"/>
      <c r="AH320" s="183"/>
      <c r="AI320" s="183"/>
      <c r="AJ320" s="183"/>
      <c r="AK320" s="183"/>
      <c r="AL320" s="183"/>
      <c r="AM320" s="183"/>
      <c r="AN320" s="183"/>
      <c r="AO320" s="183"/>
      <c r="AP320" s="183"/>
      <c r="AQ320" s="183"/>
      <c r="AR320" s="183"/>
      <c r="AS320" s="183"/>
      <c r="AT320" s="183"/>
      <c r="AU320" s="183"/>
      <c r="AV320" s="183"/>
      <c r="AW320" s="183"/>
      <c r="AX320" s="183"/>
      <c r="AY320" s="183"/>
      <c r="AZ320" s="183"/>
      <c r="BA320" s="183"/>
      <c r="BB320" s="183"/>
      <c r="BC320" s="183"/>
      <c r="BD320" s="183"/>
      <c r="BE320" s="183"/>
      <c r="BF320" s="183"/>
      <c r="BG320" s="183"/>
      <c r="BH320" s="183"/>
      <c r="BI320" s="183"/>
      <c r="BJ320" s="183"/>
    </row>
    <row r="321" spans="2:62" ht="12.75">
      <c r="B321" s="183"/>
      <c r="C321" s="183"/>
      <c r="D321" s="183"/>
      <c r="E321" s="183"/>
      <c r="F321" s="183"/>
      <c r="G321" s="183"/>
      <c r="H321" s="183"/>
      <c r="I321" s="183"/>
      <c r="J321" s="183"/>
      <c r="K321" s="183"/>
      <c r="L321" s="183"/>
      <c r="M321" s="183"/>
      <c r="N321" s="183"/>
      <c r="O321" s="183"/>
      <c r="P321" s="183"/>
      <c r="Q321" s="183"/>
      <c r="R321" s="183"/>
      <c r="S321" s="183"/>
      <c r="T321" s="183"/>
      <c r="U321" s="183"/>
      <c r="V321" s="183"/>
      <c r="W321" s="183"/>
      <c r="X321" s="183"/>
      <c r="Y321" s="183"/>
      <c r="Z321" s="183"/>
      <c r="AA321" s="183"/>
      <c r="AB321" s="183"/>
      <c r="AC321" s="183"/>
      <c r="AD321" s="183"/>
      <c r="AE321" s="183"/>
      <c r="AF321" s="183"/>
      <c r="AG321" s="183"/>
      <c r="AH321" s="183"/>
      <c r="AI321" s="183"/>
      <c r="AJ321" s="183"/>
      <c r="AK321" s="183"/>
      <c r="AL321" s="183"/>
      <c r="AM321" s="183"/>
      <c r="AN321" s="183"/>
      <c r="AO321" s="183"/>
      <c r="AP321" s="183"/>
      <c r="AQ321" s="183"/>
      <c r="AR321" s="183"/>
      <c r="AS321" s="183"/>
      <c r="AT321" s="183"/>
      <c r="AU321" s="183"/>
      <c r="AV321" s="183"/>
      <c r="AW321" s="183"/>
      <c r="AX321" s="183"/>
      <c r="AY321" s="183"/>
      <c r="AZ321" s="183"/>
      <c r="BA321" s="183"/>
      <c r="BB321" s="183"/>
      <c r="BC321" s="183"/>
      <c r="BD321" s="183"/>
      <c r="BE321" s="183"/>
      <c r="BF321" s="183"/>
      <c r="BG321" s="183"/>
      <c r="BH321" s="183"/>
      <c r="BI321" s="183"/>
      <c r="BJ321" s="183"/>
    </row>
    <row r="322" spans="2:62" ht="12.75">
      <c r="B322" s="183"/>
      <c r="C322" s="183"/>
      <c r="D322" s="183"/>
      <c r="E322" s="183"/>
      <c r="F322" s="183"/>
      <c r="G322" s="183"/>
      <c r="H322" s="183"/>
      <c r="I322" s="183"/>
      <c r="J322" s="183"/>
      <c r="K322" s="183"/>
      <c r="L322" s="183"/>
      <c r="M322" s="183"/>
      <c r="N322" s="183"/>
      <c r="O322" s="183"/>
      <c r="P322" s="183"/>
      <c r="Q322" s="183"/>
      <c r="R322" s="183"/>
      <c r="S322" s="183"/>
      <c r="T322" s="183"/>
      <c r="U322" s="183"/>
      <c r="V322" s="183"/>
      <c r="W322" s="183"/>
      <c r="X322" s="183"/>
      <c r="Y322" s="183"/>
      <c r="Z322" s="183"/>
      <c r="AA322" s="183"/>
      <c r="AB322" s="183"/>
      <c r="AC322" s="183"/>
      <c r="AD322" s="183"/>
      <c r="AE322" s="183"/>
      <c r="AF322" s="183"/>
      <c r="AG322" s="183"/>
      <c r="AH322" s="183"/>
      <c r="AI322" s="183"/>
      <c r="AJ322" s="183"/>
      <c r="AK322" s="183"/>
      <c r="AL322" s="183"/>
      <c r="AM322" s="183"/>
      <c r="AN322" s="183"/>
      <c r="AO322" s="183"/>
      <c r="AP322" s="183"/>
      <c r="AQ322" s="183"/>
      <c r="AR322" s="183"/>
      <c r="AS322" s="183"/>
      <c r="AT322" s="183"/>
      <c r="AU322" s="183"/>
      <c r="AV322" s="183"/>
      <c r="AW322" s="183"/>
      <c r="AX322" s="183"/>
      <c r="AY322" s="183"/>
      <c r="AZ322" s="183"/>
      <c r="BA322" s="183"/>
      <c r="BB322" s="183"/>
      <c r="BC322" s="183"/>
      <c r="BD322" s="183"/>
      <c r="BE322" s="183"/>
      <c r="BF322" s="183"/>
      <c r="BG322" s="183"/>
      <c r="BH322" s="183"/>
      <c r="BI322" s="183"/>
      <c r="BJ322" s="183"/>
    </row>
    <row r="323" spans="2:62" ht="12.75">
      <c r="B323" s="183"/>
      <c r="C323" s="183"/>
      <c r="D323" s="183"/>
      <c r="E323" s="183"/>
      <c r="F323" s="183"/>
      <c r="G323" s="183"/>
      <c r="H323" s="183"/>
      <c r="I323" s="183"/>
      <c r="J323" s="183"/>
      <c r="K323" s="183"/>
      <c r="L323" s="183"/>
      <c r="M323" s="183"/>
      <c r="N323" s="183"/>
      <c r="O323" s="183"/>
      <c r="P323" s="183"/>
      <c r="Q323" s="183"/>
      <c r="R323" s="183"/>
      <c r="S323" s="183"/>
      <c r="T323" s="183"/>
      <c r="U323" s="183"/>
      <c r="V323" s="183"/>
      <c r="W323" s="183"/>
      <c r="X323" s="183"/>
      <c r="Y323" s="183"/>
      <c r="Z323" s="183"/>
      <c r="AA323" s="183"/>
      <c r="AB323" s="183"/>
      <c r="AC323" s="183"/>
      <c r="AD323" s="183"/>
      <c r="AE323" s="183"/>
      <c r="AF323" s="183"/>
      <c r="AG323" s="183"/>
      <c r="AH323" s="183"/>
      <c r="AI323" s="183"/>
      <c r="AJ323" s="183"/>
      <c r="AK323" s="183"/>
      <c r="AL323" s="183"/>
      <c r="AM323" s="183"/>
      <c r="AN323" s="183"/>
      <c r="AO323" s="183"/>
      <c r="AP323" s="183"/>
      <c r="AQ323" s="183"/>
      <c r="AR323" s="183"/>
      <c r="AS323" s="183"/>
      <c r="AT323" s="183"/>
      <c r="AU323" s="183"/>
      <c r="AV323" s="183"/>
      <c r="AW323" s="183"/>
      <c r="AX323" s="183"/>
      <c r="AY323" s="183"/>
      <c r="AZ323" s="183"/>
      <c r="BA323" s="183"/>
      <c r="BB323" s="183"/>
      <c r="BC323" s="183"/>
      <c r="BD323" s="183"/>
      <c r="BE323" s="183"/>
      <c r="BF323" s="183"/>
      <c r="BG323" s="183"/>
      <c r="BH323" s="183"/>
      <c r="BI323" s="183"/>
      <c r="BJ323" s="183"/>
    </row>
    <row r="324" spans="2:62" ht="12.75">
      <c r="B324" s="183"/>
      <c r="C324" s="183"/>
      <c r="D324" s="183"/>
      <c r="E324" s="183"/>
      <c r="F324" s="183"/>
      <c r="G324" s="183"/>
      <c r="H324" s="183"/>
      <c r="I324" s="183"/>
      <c r="J324" s="183"/>
      <c r="K324" s="183"/>
      <c r="L324" s="183"/>
      <c r="M324" s="183"/>
      <c r="N324" s="183"/>
      <c r="O324" s="183"/>
      <c r="P324" s="183"/>
      <c r="Q324" s="183"/>
      <c r="R324" s="183"/>
      <c r="S324" s="183"/>
      <c r="T324" s="183"/>
      <c r="U324" s="183"/>
      <c r="V324" s="183"/>
      <c r="W324" s="183"/>
      <c r="X324" s="183"/>
      <c r="Y324" s="183"/>
      <c r="Z324" s="183"/>
      <c r="AA324" s="183"/>
      <c r="AB324" s="183"/>
      <c r="AC324" s="183"/>
      <c r="AD324" s="183"/>
      <c r="AE324" s="183"/>
      <c r="AF324" s="183"/>
      <c r="AG324" s="183"/>
      <c r="AH324" s="183"/>
      <c r="AI324" s="183"/>
      <c r="AJ324" s="183"/>
      <c r="AK324" s="183"/>
      <c r="AL324" s="183"/>
      <c r="AM324" s="183"/>
      <c r="AN324" s="183"/>
      <c r="AO324" s="183"/>
      <c r="AP324" s="183"/>
      <c r="AQ324" s="183"/>
      <c r="AR324" s="183"/>
      <c r="AS324" s="183"/>
      <c r="AT324" s="183"/>
      <c r="AU324" s="183"/>
      <c r="AV324" s="183"/>
      <c r="AW324" s="183"/>
      <c r="AX324" s="183"/>
      <c r="AY324" s="183"/>
      <c r="AZ324" s="183"/>
      <c r="BA324" s="183"/>
      <c r="BB324" s="183"/>
      <c r="BC324" s="183"/>
      <c r="BD324" s="183"/>
      <c r="BE324" s="183"/>
      <c r="BF324" s="183"/>
      <c r="BG324" s="183"/>
      <c r="BH324" s="183"/>
      <c r="BI324" s="183"/>
      <c r="BJ324" s="183"/>
    </row>
    <row r="325" spans="2:62" ht="12.75">
      <c r="B325" s="183"/>
      <c r="C325" s="183"/>
      <c r="D325" s="183"/>
      <c r="E325" s="183"/>
      <c r="F325" s="183"/>
      <c r="G325" s="183"/>
      <c r="H325" s="183"/>
      <c r="I325" s="183"/>
      <c r="J325" s="183"/>
      <c r="K325" s="183"/>
      <c r="L325" s="183"/>
      <c r="M325" s="183"/>
      <c r="N325" s="183"/>
      <c r="O325" s="183"/>
      <c r="P325" s="183"/>
      <c r="Q325" s="183"/>
      <c r="R325" s="183"/>
      <c r="S325" s="183"/>
      <c r="T325" s="183"/>
      <c r="U325" s="183"/>
      <c r="V325" s="183"/>
      <c r="W325" s="183"/>
      <c r="X325" s="183"/>
      <c r="Y325" s="183"/>
      <c r="Z325" s="183"/>
      <c r="AA325" s="183"/>
      <c r="AB325" s="183"/>
      <c r="AC325" s="183"/>
      <c r="AD325" s="183"/>
      <c r="AE325" s="183"/>
      <c r="AF325" s="183"/>
      <c r="AG325" s="183"/>
      <c r="AH325" s="183"/>
      <c r="AI325" s="183"/>
      <c r="AJ325" s="183"/>
      <c r="AK325" s="183"/>
      <c r="AL325" s="183"/>
      <c r="AM325" s="183"/>
      <c r="AN325" s="183"/>
      <c r="AO325" s="183"/>
      <c r="AP325" s="183"/>
      <c r="AQ325" s="183"/>
      <c r="AR325" s="183"/>
      <c r="AS325" s="183"/>
      <c r="AT325" s="183"/>
      <c r="AU325" s="183"/>
      <c r="AV325" s="183"/>
      <c r="AW325" s="183"/>
      <c r="AX325" s="183"/>
      <c r="AY325" s="183"/>
      <c r="AZ325" s="183"/>
      <c r="BA325" s="183"/>
      <c r="BB325" s="183"/>
      <c r="BC325" s="183"/>
      <c r="BD325" s="183"/>
      <c r="BE325" s="183"/>
      <c r="BF325" s="183"/>
      <c r="BG325" s="183"/>
      <c r="BH325" s="183"/>
      <c r="BI325" s="183"/>
      <c r="BJ325" s="183"/>
    </row>
    <row r="326" spans="2:62" ht="12.75">
      <c r="B326" s="183"/>
      <c r="C326" s="183"/>
      <c r="D326" s="183"/>
      <c r="E326" s="183"/>
      <c r="F326" s="183"/>
      <c r="G326" s="183"/>
      <c r="H326" s="183"/>
      <c r="I326" s="183"/>
      <c r="J326" s="183"/>
      <c r="K326" s="183"/>
      <c r="L326" s="183"/>
      <c r="M326" s="183"/>
      <c r="N326" s="183"/>
      <c r="O326" s="183"/>
      <c r="P326" s="183"/>
      <c r="Q326" s="183"/>
      <c r="R326" s="183"/>
      <c r="S326" s="183"/>
      <c r="T326" s="183"/>
      <c r="U326" s="183"/>
      <c r="V326" s="183"/>
      <c r="W326" s="183"/>
      <c r="X326" s="183"/>
      <c r="Y326" s="183"/>
      <c r="Z326" s="183"/>
      <c r="AA326" s="183"/>
      <c r="AB326" s="183"/>
      <c r="AC326" s="183"/>
      <c r="AD326" s="183"/>
      <c r="AE326" s="183"/>
      <c r="AF326" s="183"/>
      <c r="AG326" s="183"/>
      <c r="AH326" s="183"/>
      <c r="AI326" s="183"/>
      <c r="AJ326" s="183"/>
      <c r="AK326" s="183"/>
      <c r="AL326" s="183"/>
      <c r="AM326" s="183"/>
      <c r="AN326" s="183"/>
      <c r="AO326" s="183"/>
      <c r="AP326" s="183"/>
      <c r="AQ326" s="183"/>
      <c r="AR326" s="183"/>
      <c r="AS326" s="183"/>
      <c r="AT326" s="183"/>
      <c r="AU326" s="183"/>
      <c r="AV326" s="183"/>
      <c r="AW326" s="183"/>
      <c r="AX326" s="183"/>
      <c r="AY326" s="183"/>
      <c r="AZ326" s="183"/>
      <c r="BA326" s="183"/>
      <c r="BB326" s="183"/>
      <c r="BC326" s="183"/>
      <c r="BD326" s="183"/>
      <c r="BE326" s="183"/>
      <c r="BF326" s="183"/>
      <c r="BG326" s="183"/>
      <c r="BH326" s="183"/>
      <c r="BI326" s="183"/>
      <c r="BJ326" s="183"/>
    </row>
    <row r="327" spans="2:62" ht="12.75">
      <c r="B327" s="183"/>
      <c r="C327" s="183"/>
      <c r="D327" s="183"/>
      <c r="E327" s="183"/>
      <c r="F327" s="183"/>
      <c r="G327" s="183"/>
      <c r="H327" s="183"/>
      <c r="I327" s="183"/>
      <c r="J327" s="183"/>
      <c r="K327" s="183"/>
      <c r="L327" s="183"/>
      <c r="M327" s="183"/>
      <c r="N327" s="183"/>
      <c r="O327" s="183"/>
      <c r="P327" s="183"/>
      <c r="Q327" s="183"/>
      <c r="R327" s="183"/>
      <c r="S327" s="183"/>
      <c r="T327" s="183"/>
      <c r="U327" s="183"/>
      <c r="V327" s="183"/>
      <c r="W327" s="183"/>
      <c r="X327" s="183"/>
      <c r="Y327" s="183"/>
      <c r="Z327" s="183"/>
      <c r="AA327" s="183"/>
      <c r="AB327" s="183"/>
      <c r="AC327" s="183"/>
      <c r="AD327" s="183"/>
      <c r="AE327" s="183"/>
      <c r="AF327" s="183"/>
      <c r="AG327" s="183"/>
      <c r="AH327" s="183"/>
      <c r="AI327" s="183"/>
      <c r="AJ327" s="183"/>
      <c r="AK327" s="183"/>
      <c r="AL327" s="183"/>
      <c r="AM327" s="183"/>
      <c r="AN327" s="183"/>
      <c r="AO327" s="183"/>
      <c r="AP327" s="183"/>
      <c r="AQ327" s="183"/>
      <c r="AR327" s="183"/>
      <c r="AS327" s="183"/>
      <c r="AT327" s="183"/>
      <c r="AU327" s="183"/>
      <c r="AV327" s="183"/>
      <c r="AW327" s="183"/>
      <c r="AX327" s="183"/>
      <c r="AY327" s="183"/>
      <c r="AZ327" s="183"/>
      <c r="BA327" s="183"/>
      <c r="BB327" s="183"/>
      <c r="BC327" s="183"/>
      <c r="BD327" s="183"/>
      <c r="BE327" s="183"/>
      <c r="BF327" s="183"/>
      <c r="BG327" s="183"/>
      <c r="BH327" s="183"/>
      <c r="BI327" s="183"/>
      <c r="BJ327" s="183"/>
    </row>
    <row r="328" spans="2:62" ht="12.75">
      <c r="B328" s="183"/>
      <c r="C328" s="183"/>
      <c r="D328" s="183"/>
      <c r="E328" s="183"/>
      <c r="F328" s="183"/>
      <c r="G328" s="183"/>
      <c r="H328" s="183"/>
      <c r="I328" s="183"/>
      <c r="J328" s="183"/>
      <c r="K328" s="183"/>
      <c r="L328" s="183"/>
      <c r="M328" s="183"/>
      <c r="N328" s="183"/>
      <c r="O328" s="183"/>
      <c r="P328" s="183"/>
      <c r="Q328" s="183"/>
      <c r="R328" s="183"/>
      <c r="S328" s="183"/>
      <c r="T328" s="183"/>
      <c r="U328" s="183"/>
      <c r="V328" s="183"/>
      <c r="W328" s="183"/>
      <c r="X328" s="183"/>
      <c r="Y328" s="183"/>
      <c r="Z328" s="183"/>
      <c r="AA328" s="183"/>
      <c r="AB328" s="183"/>
      <c r="AC328" s="183"/>
      <c r="AD328" s="183"/>
      <c r="AE328" s="183"/>
      <c r="AF328" s="183"/>
      <c r="AG328" s="183"/>
      <c r="AH328" s="183"/>
      <c r="AI328" s="183"/>
      <c r="AJ328" s="183"/>
      <c r="AK328" s="183"/>
      <c r="AL328" s="183"/>
      <c r="AM328" s="183"/>
      <c r="AN328" s="183"/>
      <c r="AO328" s="183"/>
      <c r="AP328" s="183"/>
      <c r="AQ328" s="183"/>
      <c r="AR328" s="183"/>
      <c r="AS328" s="183"/>
      <c r="AT328" s="183"/>
      <c r="AU328" s="183"/>
      <c r="AV328" s="183"/>
      <c r="AW328" s="183"/>
      <c r="AX328" s="183"/>
      <c r="AY328" s="183"/>
      <c r="AZ328" s="183"/>
      <c r="BA328" s="183"/>
      <c r="BB328" s="183"/>
      <c r="BC328" s="183"/>
      <c r="BD328" s="183"/>
      <c r="BE328" s="183"/>
      <c r="BF328" s="183"/>
      <c r="BG328" s="183"/>
      <c r="BH328" s="183"/>
      <c r="BI328" s="183"/>
      <c r="BJ328" s="183"/>
    </row>
    <row r="329" spans="2:62" ht="12.75">
      <c r="B329" s="183"/>
      <c r="C329" s="183"/>
      <c r="D329" s="183"/>
      <c r="E329" s="183"/>
      <c r="F329" s="183"/>
      <c r="G329" s="183"/>
      <c r="H329" s="183"/>
      <c r="I329" s="183"/>
      <c r="J329" s="183"/>
      <c r="K329" s="183"/>
      <c r="L329" s="183"/>
      <c r="M329" s="183"/>
      <c r="N329" s="183"/>
      <c r="O329" s="183"/>
      <c r="P329" s="183"/>
      <c r="Q329" s="183"/>
      <c r="R329" s="183"/>
      <c r="S329" s="183"/>
      <c r="T329" s="183"/>
      <c r="U329" s="183"/>
      <c r="V329" s="183"/>
      <c r="W329" s="183"/>
      <c r="X329" s="183"/>
      <c r="Y329" s="183"/>
      <c r="Z329" s="183"/>
      <c r="AA329" s="183"/>
      <c r="AB329" s="183"/>
      <c r="AC329" s="183"/>
      <c r="AD329" s="183"/>
      <c r="AE329" s="183"/>
      <c r="AF329" s="183"/>
      <c r="AG329" s="183"/>
      <c r="AH329" s="183"/>
      <c r="AI329" s="183"/>
      <c r="AJ329" s="183"/>
      <c r="AK329" s="183"/>
      <c r="AL329" s="183"/>
      <c r="AM329" s="183"/>
      <c r="AN329" s="183"/>
      <c r="AO329" s="183"/>
      <c r="AP329" s="183"/>
      <c r="AQ329" s="183"/>
      <c r="AR329" s="183"/>
      <c r="AS329" s="183"/>
      <c r="AT329" s="183"/>
      <c r="AU329" s="183"/>
      <c r="AV329" s="183"/>
      <c r="AW329" s="183"/>
      <c r="AX329" s="183"/>
      <c r="AY329" s="183"/>
      <c r="AZ329" s="183"/>
      <c r="BA329" s="183"/>
      <c r="BB329" s="183"/>
      <c r="BC329" s="183"/>
      <c r="BD329" s="183"/>
      <c r="BE329" s="183"/>
      <c r="BF329" s="183"/>
      <c r="BG329" s="183"/>
      <c r="BH329" s="183"/>
      <c r="BI329" s="183"/>
      <c r="BJ329" s="183"/>
    </row>
    <row r="330" spans="2:62" ht="12.75">
      <c r="B330" s="183"/>
      <c r="C330" s="183"/>
      <c r="D330" s="183"/>
      <c r="E330" s="183"/>
      <c r="F330" s="183"/>
      <c r="G330" s="183"/>
      <c r="H330" s="183"/>
      <c r="I330" s="183"/>
      <c r="J330" s="183"/>
      <c r="K330" s="183"/>
      <c r="L330" s="183"/>
      <c r="M330" s="183"/>
      <c r="N330" s="183"/>
      <c r="O330" s="183"/>
      <c r="P330" s="183"/>
      <c r="Q330" s="183"/>
      <c r="R330" s="183"/>
      <c r="S330" s="183"/>
      <c r="T330" s="183"/>
      <c r="U330" s="183"/>
      <c r="V330" s="183"/>
      <c r="W330" s="183"/>
      <c r="X330" s="183"/>
      <c r="Y330" s="183"/>
      <c r="Z330" s="183"/>
      <c r="AA330" s="183"/>
      <c r="AB330" s="183"/>
      <c r="AC330" s="183"/>
      <c r="AD330" s="183"/>
      <c r="AE330" s="183"/>
      <c r="AF330" s="183"/>
      <c r="AG330" s="183"/>
      <c r="AH330" s="183"/>
      <c r="AI330" s="183"/>
      <c r="AJ330" s="183"/>
      <c r="AK330" s="183"/>
      <c r="AL330" s="183"/>
      <c r="AM330" s="183"/>
      <c r="AN330" s="183"/>
      <c r="AO330" s="183"/>
      <c r="AP330" s="183"/>
      <c r="AQ330" s="183"/>
      <c r="AR330" s="183"/>
      <c r="AS330" s="183"/>
      <c r="AT330" s="183"/>
      <c r="AU330" s="183"/>
      <c r="AV330" s="183"/>
      <c r="AW330" s="183"/>
      <c r="AX330" s="183"/>
      <c r="AY330" s="183"/>
      <c r="AZ330" s="183"/>
      <c r="BA330" s="183"/>
      <c r="BB330" s="183"/>
      <c r="BC330" s="183"/>
      <c r="BD330" s="183"/>
      <c r="BE330" s="183"/>
      <c r="BF330" s="183"/>
      <c r="BG330" s="183"/>
      <c r="BH330" s="183"/>
      <c r="BI330" s="183"/>
      <c r="BJ330" s="183"/>
    </row>
    <row r="331" spans="2:62" ht="12.75">
      <c r="B331" s="183"/>
      <c r="C331" s="183"/>
      <c r="D331" s="183"/>
      <c r="E331" s="183"/>
      <c r="F331" s="183"/>
      <c r="G331" s="183"/>
      <c r="H331" s="183"/>
      <c r="I331" s="183"/>
      <c r="J331" s="183"/>
      <c r="K331" s="183"/>
      <c r="L331" s="183"/>
      <c r="M331" s="183"/>
      <c r="N331" s="183"/>
      <c r="O331" s="183"/>
      <c r="P331" s="183"/>
      <c r="Q331" s="183"/>
      <c r="R331" s="183"/>
      <c r="S331" s="183"/>
      <c r="T331" s="183"/>
      <c r="U331" s="183"/>
      <c r="V331" s="183"/>
      <c r="W331" s="183"/>
      <c r="X331" s="183"/>
      <c r="Y331" s="183"/>
      <c r="Z331" s="183"/>
      <c r="AA331" s="183"/>
      <c r="AB331" s="183"/>
      <c r="AC331" s="183"/>
      <c r="AD331" s="183"/>
      <c r="AE331" s="183"/>
      <c r="AF331" s="183"/>
      <c r="AG331" s="183"/>
      <c r="AH331" s="183"/>
      <c r="AI331" s="183"/>
      <c r="AJ331" s="183"/>
      <c r="AK331" s="183"/>
      <c r="AL331" s="183"/>
      <c r="AM331" s="183"/>
      <c r="AN331" s="183"/>
      <c r="AO331" s="183"/>
      <c r="AP331" s="183"/>
      <c r="AQ331" s="183"/>
      <c r="AR331" s="183"/>
      <c r="AS331" s="183"/>
      <c r="AT331" s="183"/>
      <c r="AU331" s="183"/>
      <c r="AV331" s="183"/>
      <c r="AW331" s="183"/>
      <c r="AX331" s="183"/>
      <c r="AY331" s="183"/>
      <c r="AZ331" s="183"/>
      <c r="BA331" s="183"/>
      <c r="BB331" s="183"/>
      <c r="BC331" s="183"/>
      <c r="BD331" s="183"/>
      <c r="BE331" s="183"/>
      <c r="BF331" s="183"/>
      <c r="BG331" s="183"/>
      <c r="BH331" s="183"/>
      <c r="BI331" s="183"/>
      <c r="BJ331" s="183"/>
    </row>
    <row r="332" spans="2:62" ht="12.75">
      <c r="B332" s="183"/>
      <c r="C332" s="183"/>
      <c r="D332" s="183"/>
      <c r="E332" s="183"/>
      <c r="F332" s="183"/>
      <c r="G332" s="183"/>
      <c r="H332" s="183"/>
      <c r="I332" s="183"/>
      <c r="J332" s="183"/>
      <c r="K332" s="183"/>
      <c r="L332" s="183"/>
      <c r="M332" s="183"/>
      <c r="N332" s="183"/>
      <c r="O332" s="183"/>
      <c r="P332" s="183"/>
      <c r="Q332" s="183"/>
      <c r="R332" s="183"/>
      <c r="S332" s="183"/>
      <c r="T332" s="183"/>
      <c r="U332" s="183"/>
      <c r="V332" s="183"/>
      <c r="W332" s="183"/>
      <c r="X332" s="183"/>
      <c r="Y332" s="183"/>
      <c r="Z332" s="183"/>
      <c r="AA332" s="183"/>
      <c r="AB332" s="183"/>
      <c r="AC332" s="183"/>
      <c r="AD332" s="183"/>
      <c r="AE332" s="183"/>
      <c r="AF332" s="183"/>
      <c r="AG332" s="183"/>
      <c r="AH332" s="183"/>
      <c r="AI332" s="183"/>
      <c r="AJ332" s="183"/>
      <c r="AK332" s="183"/>
      <c r="AL332" s="183"/>
      <c r="AM332" s="183"/>
      <c r="AN332" s="183"/>
      <c r="AO332" s="183"/>
      <c r="AP332" s="183"/>
      <c r="AQ332" s="183"/>
      <c r="AR332" s="183"/>
      <c r="AS332" s="183"/>
      <c r="AT332" s="183"/>
      <c r="AU332" s="183"/>
      <c r="AV332" s="183"/>
      <c r="AW332" s="183"/>
      <c r="AX332" s="183"/>
      <c r="AY332" s="183"/>
      <c r="AZ332" s="183"/>
      <c r="BA332" s="183"/>
      <c r="BB332" s="183"/>
      <c r="BC332" s="183"/>
      <c r="BD332" s="183"/>
      <c r="BE332" s="183"/>
      <c r="BF332" s="183"/>
      <c r="BG332" s="183"/>
      <c r="BH332" s="183"/>
      <c r="BI332" s="183"/>
      <c r="BJ332" s="183"/>
    </row>
    <row r="333" spans="2:62" ht="12.75">
      <c r="B333" s="183"/>
      <c r="C333" s="183"/>
      <c r="D333" s="183"/>
      <c r="E333" s="183"/>
      <c r="F333" s="183"/>
      <c r="G333" s="183"/>
      <c r="H333" s="183"/>
      <c r="I333" s="183"/>
      <c r="J333" s="183"/>
      <c r="K333" s="183"/>
      <c r="L333" s="183"/>
      <c r="M333" s="183"/>
      <c r="N333" s="183"/>
      <c r="O333" s="183"/>
      <c r="P333" s="183"/>
      <c r="Q333" s="183"/>
      <c r="R333" s="183"/>
      <c r="S333" s="183"/>
      <c r="T333" s="183"/>
      <c r="U333" s="183"/>
      <c r="V333" s="183"/>
      <c r="W333" s="183"/>
      <c r="X333" s="183"/>
      <c r="Y333" s="183"/>
      <c r="Z333" s="183"/>
      <c r="AA333" s="183"/>
      <c r="AB333" s="183"/>
      <c r="AC333" s="183"/>
      <c r="AD333" s="183"/>
      <c r="AE333" s="183"/>
      <c r="AF333" s="183"/>
      <c r="AG333" s="183"/>
      <c r="AH333" s="183"/>
      <c r="AI333" s="183"/>
      <c r="AJ333" s="183"/>
      <c r="AK333" s="183"/>
      <c r="AL333" s="183"/>
      <c r="AM333" s="183"/>
      <c r="AN333" s="183"/>
      <c r="AO333" s="183"/>
      <c r="AP333" s="183"/>
      <c r="AQ333" s="183"/>
      <c r="AR333" s="183"/>
      <c r="AS333" s="183"/>
      <c r="AT333" s="183"/>
      <c r="AU333" s="183"/>
      <c r="AV333" s="183"/>
      <c r="AW333" s="183"/>
      <c r="AX333" s="183"/>
      <c r="AY333" s="183"/>
      <c r="AZ333" s="183"/>
      <c r="BA333" s="183"/>
      <c r="BB333" s="183"/>
      <c r="BC333" s="183"/>
      <c r="BD333" s="183"/>
      <c r="BE333" s="183"/>
      <c r="BF333" s="183"/>
      <c r="BG333" s="183"/>
      <c r="BH333" s="183"/>
      <c r="BI333" s="183"/>
      <c r="BJ333" s="183"/>
    </row>
    <row r="334" spans="2:62" ht="12.75">
      <c r="B334" s="183"/>
      <c r="C334" s="183"/>
      <c r="D334" s="183"/>
      <c r="E334" s="183"/>
      <c r="F334" s="183"/>
      <c r="G334" s="183"/>
      <c r="H334" s="183"/>
      <c r="I334" s="183"/>
      <c r="J334" s="183"/>
      <c r="K334" s="183"/>
      <c r="L334" s="183"/>
      <c r="M334" s="183"/>
      <c r="N334" s="183"/>
      <c r="O334" s="183"/>
      <c r="P334" s="183"/>
      <c r="Q334" s="183"/>
      <c r="R334" s="183"/>
      <c r="S334" s="183"/>
      <c r="T334" s="183"/>
      <c r="U334" s="183"/>
      <c r="V334" s="183"/>
      <c r="W334" s="183"/>
      <c r="X334" s="183"/>
      <c r="Y334" s="183"/>
      <c r="Z334" s="183"/>
      <c r="AA334" s="183"/>
      <c r="AB334" s="183"/>
      <c r="AC334" s="183"/>
      <c r="AD334" s="183"/>
      <c r="AE334" s="183"/>
      <c r="AF334" s="183"/>
      <c r="AG334" s="183"/>
      <c r="AH334" s="183"/>
      <c r="AI334" s="183"/>
      <c r="AJ334" s="183"/>
      <c r="AK334" s="183"/>
      <c r="AL334" s="183"/>
      <c r="AM334" s="183"/>
      <c r="AN334" s="183"/>
      <c r="AO334" s="183"/>
      <c r="AP334" s="183"/>
      <c r="AQ334" s="183"/>
      <c r="AR334" s="183"/>
      <c r="AS334" s="183"/>
      <c r="AT334" s="183"/>
      <c r="AU334" s="183"/>
      <c r="AV334" s="183"/>
      <c r="AW334" s="183"/>
      <c r="AX334" s="183"/>
      <c r="AY334" s="183"/>
      <c r="AZ334" s="183"/>
      <c r="BA334" s="183"/>
      <c r="BB334" s="183"/>
      <c r="BC334" s="183"/>
      <c r="BD334" s="183"/>
      <c r="BE334" s="183"/>
      <c r="BF334" s="183"/>
      <c r="BG334" s="183"/>
      <c r="BH334" s="183"/>
      <c r="BI334" s="183"/>
      <c r="BJ334" s="183"/>
    </row>
    <row r="335" spans="2:62" ht="12.75">
      <c r="B335" s="183"/>
      <c r="C335" s="183"/>
      <c r="D335" s="183"/>
      <c r="E335" s="183"/>
      <c r="F335" s="183"/>
      <c r="G335" s="183"/>
      <c r="H335" s="183"/>
      <c r="I335" s="183"/>
      <c r="J335" s="183"/>
      <c r="K335" s="183"/>
      <c r="L335" s="183"/>
      <c r="M335" s="183"/>
      <c r="N335" s="183"/>
      <c r="O335" s="183"/>
      <c r="P335" s="183"/>
      <c r="Q335" s="183"/>
      <c r="R335" s="183"/>
      <c r="S335" s="183"/>
      <c r="T335" s="183"/>
      <c r="U335" s="183"/>
      <c r="V335" s="183"/>
      <c r="W335" s="183"/>
      <c r="X335" s="183"/>
      <c r="Y335" s="183"/>
      <c r="Z335" s="183"/>
      <c r="AA335" s="183"/>
      <c r="AB335" s="183"/>
      <c r="AC335" s="183"/>
      <c r="AD335" s="183"/>
      <c r="AE335" s="183"/>
      <c r="AF335" s="183"/>
      <c r="AG335" s="183"/>
      <c r="AH335" s="183"/>
      <c r="AI335" s="183"/>
      <c r="AJ335" s="183"/>
      <c r="AK335" s="183"/>
      <c r="AL335" s="183"/>
      <c r="AM335" s="183"/>
      <c r="AN335" s="183"/>
      <c r="AO335" s="183"/>
      <c r="AP335" s="183"/>
      <c r="AQ335" s="183"/>
      <c r="AR335" s="183"/>
      <c r="AS335" s="183"/>
      <c r="AT335" s="183"/>
      <c r="AU335" s="183"/>
      <c r="AV335" s="183"/>
      <c r="AW335" s="183"/>
      <c r="AX335" s="183"/>
      <c r="AY335" s="183"/>
      <c r="AZ335" s="183"/>
      <c r="BA335" s="183"/>
      <c r="BB335" s="183"/>
      <c r="BC335" s="183"/>
      <c r="BD335" s="183"/>
      <c r="BE335" s="183"/>
      <c r="BF335" s="183"/>
      <c r="BG335" s="183"/>
      <c r="BH335" s="183"/>
      <c r="BI335" s="183"/>
      <c r="BJ335" s="183"/>
    </row>
    <row r="336" spans="2:62" ht="12.75">
      <c r="B336" s="183"/>
      <c r="C336" s="183"/>
      <c r="D336" s="183"/>
      <c r="E336" s="183"/>
      <c r="F336" s="183"/>
      <c r="G336" s="183"/>
      <c r="H336" s="183"/>
      <c r="I336" s="183"/>
      <c r="J336" s="183"/>
      <c r="K336" s="183"/>
      <c r="L336" s="183"/>
      <c r="M336" s="183"/>
      <c r="N336" s="183"/>
      <c r="O336" s="183"/>
      <c r="P336" s="183"/>
      <c r="Q336" s="183"/>
      <c r="R336" s="183"/>
      <c r="S336" s="183"/>
      <c r="T336" s="183"/>
      <c r="U336" s="183"/>
      <c r="V336" s="183"/>
      <c r="W336" s="183"/>
      <c r="X336" s="183"/>
      <c r="Y336" s="183"/>
      <c r="Z336" s="183"/>
      <c r="AA336" s="183"/>
      <c r="AB336" s="183"/>
      <c r="AC336" s="183"/>
      <c r="AD336" s="183"/>
      <c r="AE336" s="183"/>
      <c r="AF336" s="183"/>
      <c r="AG336" s="183"/>
      <c r="AH336" s="183"/>
      <c r="AI336" s="183"/>
      <c r="AJ336" s="183"/>
      <c r="AK336" s="183"/>
      <c r="AL336" s="183"/>
      <c r="AM336" s="183"/>
      <c r="AN336" s="183"/>
      <c r="AO336" s="183"/>
      <c r="AP336" s="183"/>
      <c r="AQ336" s="183"/>
      <c r="AR336" s="183"/>
      <c r="AS336" s="183"/>
      <c r="AT336" s="183"/>
      <c r="AU336" s="183"/>
      <c r="AV336" s="183"/>
      <c r="AW336" s="183"/>
      <c r="AX336" s="183"/>
      <c r="AY336" s="183"/>
      <c r="AZ336" s="183"/>
      <c r="BA336" s="183"/>
      <c r="BB336" s="183"/>
      <c r="BC336" s="183"/>
      <c r="BD336" s="183"/>
      <c r="BE336" s="183"/>
      <c r="BF336" s="183"/>
      <c r="BG336" s="183"/>
      <c r="BH336" s="183"/>
      <c r="BI336" s="183"/>
      <c r="BJ336" s="183"/>
    </row>
    <row r="337" spans="2:62" ht="12.75">
      <c r="B337" s="183"/>
      <c r="C337" s="183"/>
      <c r="D337" s="183"/>
      <c r="E337" s="183"/>
      <c r="F337" s="183"/>
      <c r="G337" s="183"/>
      <c r="H337" s="183"/>
      <c r="I337" s="183"/>
      <c r="J337" s="183"/>
      <c r="K337" s="183"/>
      <c r="L337" s="183"/>
      <c r="M337" s="183"/>
      <c r="N337" s="183"/>
      <c r="O337" s="183"/>
      <c r="P337" s="183"/>
      <c r="Q337" s="183"/>
      <c r="R337" s="183"/>
      <c r="S337" s="183"/>
      <c r="T337" s="183"/>
      <c r="U337" s="183"/>
      <c r="V337" s="183"/>
      <c r="W337" s="183"/>
      <c r="X337" s="183"/>
      <c r="Y337" s="183"/>
      <c r="Z337" s="183"/>
      <c r="AA337" s="183"/>
      <c r="AB337" s="183"/>
      <c r="AC337" s="183"/>
      <c r="AD337" s="183"/>
      <c r="AE337" s="183"/>
      <c r="AF337" s="183"/>
      <c r="AG337" s="183"/>
      <c r="AH337" s="183"/>
      <c r="AI337" s="183"/>
      <c r="AJ337" s="183"/>
      <c r="AK337" s="183"/>
      <c r="AL337" s="183"/>
      <c r="AM337" s="183"/>
      <c r="AN337" s="183"/>
      <c r="AO337" s="183"/>
      <c r="AP337" s="183"/>
      <c r="AQ337" s="183"/>
      <c r="AR337" s="183"/>
      <c r="AS337" s="183"/>
      <c r="AT337" s="183"/>
      <c r="AU337" s="183"/>
      <c r="AV337" s="183"/>
      <c r="AW337" s="183"/>
      <c r="AX337" s="183"/>
      <c r="AY337" s="183"/>
      <c r="AZ337" s="183"/>
      <c r="BA337" s="183"/>
      <c r="BB337" s="183"/>
      <c r="BC337" s="183"/>
      <c r="BD337" s="183"/>
      <c r="BE337" s="183"/>
      <c r="BF337" s="183"/>
      <c r="BG337" s="183"/>
      <c r="BH337" s="183"/>
      <c r="BI337" s="183"/>
      <c r="BJ337" s="183"/>
    </row>
    <row r="338" spans="2:62" ht="12.75">
      <c r="B338" s="183"/>
      <c r="C338" s="183"/>
      <c r="D338" s="183"/>
      <c r="E338" s="183"/>
      <c r="F338" s="183"/>
      <c r="G338" s="183"/>
      <c r="H338" s="183"/>
      <c r="I338" s="183"/>
      <c r="J338" s="183"/>
      <c r="K338" s="183"/>
      <c r="L338" s="183"/>
      <c r="M338" s="183"/>
      <c r="N338" s="183"/>
      <c r="O338" s="183"/>
      <c r="P338" s="183"/>
      <c r="Q338" s="183"/>
      <c r="R338" s="183"/>
      <c r="S338" s="183"/>
      <c r="T338" s="183"/>
      <c r="U338" s="183"/>
      <c r="V338" s="183"/>
      <c r="W338" s="183"/>
      <c r="X338" s="183"/>
      <c r="Y338" s="183"/>
      <c r="Z338" s="183"/>
      <c r="AA338" s="183"/>
      <c r="AB338" s="183"/>
      <c r="AC338" s="183"/>
      <c r="AD338" s="183"/>
      <c r="AE338" s="183"/>
      <c r="AF338" s="183"/>
      <c r="AG338" s="183"/>
      <c r="AH338" s="183"/>
      <c r="AI338" s="183"/>
      <c r="AJ338" s="183"/>
      <c r="AK338" s="183"/>
      <c r="AL338" s="183"/>
      <c r="AM338" s="183"/>
      <c r="AN338" s="183"/>
      <c r="AO338" s="183"/>
      <c r="AP338" s="183"/>
      <c r="AQ338" s="183"/>
      <c r="AR338" s="183"/>
      <c r="AS338" s="183"/>
      <c r="AT338" s="183"/>
      <c r="AU338" s="183"/>
      <c r="AV338" s="183"/>
      <c r="AW338" s="183"/>
      <c r="AX338" s="183"/>
      <c r="AY338" s="183"/>
      <c r="AZ338" s="183"/>
      <c r="BA338" s="183"/>
      <c r="BB338" s="183"/>
      <c r="BC338" s="183"/>
      <c r="BD338" s="183"/>
      <c r="BE338" s="183"/>
      <c r="BF338" s="183"/>
      <c r="BG338" s="183"/>
      <c r="BH338" s="183"/>
      <c r="BI338" s="183"/>
      <c r="BJ338" s="183"/>
    </row>
    <row r="339" spans="2:62" ht="12.75">
      <c r="B339" s="183"/>
      <c r="C339" s="183"/>
      <c r="D339" s="183"/>
      <c r="E339" s="183"/>
      <c r="F339" s="183"/>
      <c r="G339" s="183"/>
      <c r="H339" s="183"/>
      <c r="I339" s="183"/>
      <c r="J339" s="183"/>
      <c r="K339" s="183"/>
      <c r="L339" s="183"/>
      <c r="M339" s="183"/>
      <c r="N339" s="183"/>
      <c r="O339" s="183"/>
      <c r="P339" s="183"/>
      <c r="Q339" s="183"/>
      <c r="R339" s="183"/>
      <c r="S339" s="183"/>
      <c r="T339" s="183"/>
      <c r="U339" s="183"/>
      <c r="V339" s="183"/>
      <c r="W339" s="183"/>
      <c r="X339" s="183"/>
      <c r="Y339" s="183"/>
      <c r="Z339" s="183"/>
      <c r="AA339" s="183"/>
      <c r="AB339" s="183"/>
      <c r="AC339" s="183"/>
      <c r="AD339" s="183"/>
      <c r="AE339" s="183"/>
      <c r="AF339" s="183"/>
      <c r="AG339" s="183"/>
      <c r="AH339" s="183"/>
      <c r="AI339" s="183"/>
      <c r="AJ339" s="183"/>
      <c r="AK339" s="183"/>
      <c r="AL339" s="183"/>
      <c r="AM339" s="183"/>
      <c r="AN339" s="183"/>
      <c r="AO339" s="183"/>
      <c r="AP339" s="183"/>
      <c r="AQ339" s="183"/>
      <c r="AR339" s="183"/>
      <c r="AS339" s="183"/>
      <c r="AT339" s="183"/>
      <c r="AU339" s="183"/>
      <c r="AV339" s="183"/>
      <c r="AW339" s="183"/>
      <c r="AX339" s="183"/>
      <c r="AY339" s="183"/>
      <c r="AZ339" s="183"/>
      <c r="BA339" s="183"/>
      <c r="BB339" s="183"/>
      <c r="BC339" s="183"/>
      <c r="BD339" s="183"/>
      <c r="BE339" s="183"/>
      <c r="BF339" s="183"/>
      <c r="BG339" s="183"/>
      <c r="BH339" s="183"/>
      <c r="BI339" s="183"/>
      <c r="BJ339" s="183"/>
    </row>
    <row r="340" spans="2:62" ht="12.75">
      <c r="B340" s="183"/>
      <c r="C340" s="183"/>
      <c r="D340" s="183"/>
      <c r="E340" s="183"/>
      <c r="F340" s="183"/>
      <c r="G340" s="183"/>
      <c r="H340" s="183"/>
      <c r="I340" s="183"/>
      <c r="J340" s="183"/>
      <c r="K340" s="183"/>
      <c r="L340" s="183"/>
      <c r="M340" s="183"/>
      <c r="N340" s="183"/>
      <c r="O340" s="183"/>
      <c r="P340" s="183"/>
      <c r="Q340" s="183"/>
      <c r="R340" s="183"/>
      <c r="S340" s="183"/>
      <c r="T340" s="183"/>
      <c r="U340" s="183"/>
      <c r="V340" s="183"/>
      <c r="W340" s="183"/>
      <c r="X340" s="183"/>
      <c r="Y340" s="183"/>
      <c r="Z340" s="183"/>
      <c r="AA340" s="183"/>
      <c r="AB340" s="183"/>
      <c r="AC340" s="183"/>
      <c r="AD340" s="183"/>
      <c r="AE340" s="183"/>
      <c r="AF340" s="183"/>
      <c r="AG340" s="183"/>
      <c r="AH340" s="183"/>
      <c r="AI340" s="183"/>
      <c r="AJ340" s="183"/>
      <c r="AK340" s="183"/>
      <c r="AL340" s="183"/>
      <c r="AM340" s="183"/>
      <c r="AN340" s="183"/>
      <c r="AO340" s="183"/>
      <c r="AP340" s="183"/>
      <c r="AQ340" s="183"/>
      <c r="AR340" s="183"/>
      <c r="AS340" s="183"/>
      <c r="AT340" s="183"/>
      <c r="AU340" s="183"/>
      <c r="AV340" s="183"/>
      <c r="AW340" s="183"/>
      <c r="AX340" s="183"/>
      <c r="AY340" s="183"/>
      <c r="AZ340" s="183"/>
      <c r="BA340" s="183"/>
      <c r="BB340" s="183"/>
      <c r="BC340" s="183"/>
      <c r="BD340" s="183"/>
      <c r="BE340" s="183"/>
      <c r="BF340" s="183"/>
      <c r="BG340" s="183"/>
      <c r="BH340" s="183"/>
      <c r="BI340" s="183"/>
      <c r="BJ340" s="183"/>
    </row>
    <row r="341" spans="2:62" ht="12.75">
      <c r="B341" s="183"/>
      <c r="C341" s="183"/>
      <c r="D341" s="183"/>
      <c r="E341" s="183"/>
      <c r="F341" s="183"/>
      <c r="G341" s="183"/>
      <c r="H341" s="183"/>
      <c r="I341" s="183"/>
      <c r="J341" s="183"/>
      <c r="K341" s="183"/>
      <c r="L341" s="183"/>
      <c r="M341" s="183"/>
      <c r="N341" s="183"/>
      <c r="O341" s="183"/>
      <c r="P341" s="183"/>
      <c r="Q341" s="183"/>
      <c r="R341" s="183"/>
      <c r="S341" s="183"/>
      <c r="T341" s="183"/>
      <c r="U341" s="183"/>
      <c r="V341" s="183"/>
      <c r="W341" s="183"/>
      <c r="X341" s="183"/>
      <c r="Y341" s="183"/>
      <c r="Z341" s="183"/>
      <c r="AA341" s="183"/>
      <c r="AB341" s="183"/>
      <c r="AC341" s="183"/>
      <c r="AD341" s="183"/>
      <c r="AE341" s="183"/>
      <c r="AF341" s="183"/>
      <c r="AG341" s="183"/>
      <c r="AH341" s="183"/>
      <c r="AI341" s="183"/>
      <c r="AJ341" s="183"/>
      <c r="AK341" s="183"/>
      <c r="AL341" s="183"/>
      <c r="AM341" s="183"/>
      <c r="AN341" s="183"/>
      <c r="AO341" s="183"/>
      <c r="AP341" s="183"/>
      <c r="AQ341" s="183"/>
      <c r="AR341" s="183"/>
      <c r="AS341" s="183"/>
      <c r="AT341" s="183"/>
      <c r="AU341" s="183"/>
      <c r="AV341" s="183"/>
      <c r="AW341" s="183"/>
      <c r="AX341" s="183"/>
      <c r="AY341" s="183"/>
      <c r="AZ341" s="183"/>
      <c r="BA341" s="183"/>
      <c r="BB341" s="183"/>
      <c r="BC341" s="183"/>
      <c r="BD341" s="183"/>
      <c r="BE341" s="183"/>
      <c r="BF341" s="183"/>
      <c r="BG341" s="183"/>
      <c r="BH341" s="183"/>
      <c r="BI341" s="183"/>
      <c r="BJ341" s="183"/>
    </row>
    <row r="342" spans="2:62" ht="12.75">
      <c r="B342" s="183"/>
      <c r="C342" s="183"/>
      <c r="D342" s="183"/>
      <c r="E342" s="183"/>
      <c r="F342" s="183"/>
      <c r="G342" s="183"/>
      <c r="H342" s="183"/>
      <c r="I342" s="183"/>
      <c r="J342" s="183"/>
      <c r="K342" s="183"/>
      <c r="L342" s="183"/>
      <c r="M342" s="183"/>
      <c r="N342" s="183"/>
      <c r="O342" s="183"/>
      <c r="P342" s="183"/>
      <c r="Q342" s="183"/>
      <c r="R342" s="183"/>
      <c r="S342" s="183"/>
      <c r="T342" s="183"/>
      <c r="U342" s="183"/>
      <c r="V342" s="183"/>
      <c r="W342" s="183"/>
      <c r="X342" s="183"/>
      <c r="Y342" s="183"/>
      <c r="Z342" s="183"/>
      <c r="AA342" s="183"/>
      <c r="AB342" s="183"/>
      <c r="AC342" s="183"/>
      <c r="AD342" s="183"/>
      <c r="AE342" s="183"/>
      <c r="AF342" s="183"/>
      <c r="AG342" s="183"/>
      <c r="AH342" s="183"/>
      <c r="AI342" s="183"/>
      <c r="AJ342" s="183"/>
      <c r="AK342" s="183"/>
      <c r="AL342" s="183"/>
      <c r="AM342" s="183"/>
      <c r="AN342" s="183"/>
      <c r="AO342" s="183"/>
      <c r="AP342" s="183"/>
      <c r="AQ342" s="183"/>
      <c r="AR342" s="183"/>
      <c r="AS342" s="183"/>
      <c r="AT342" s="183"/>
      <c r="AU342" s="183"/>
      <c r="AV342" s="183"/>
      <c r="AW342" s="183"/>
      <c r="AX342" s="183"/>
      <c r="AY342" s="183"/>
      <c r="AZ342" s="183"/>
      <c r="BA342" s="183"/>
      <c r="BB342" s="183"/>
      <c r="BC342" s="183"/>
      <c r="BD342" s="183"/>
      <c r="BE342" s="183"/>
      <c r="BF342" s="183"/>
      <c r="BG342" s="183"/>
      <c r="BH342" s="183"/>
      <c r="BI342" s="183"/>
      <c r="BJ342" s="183"/>
    </row>
    <row r="343" spans="2:62" ht="12.75">
      <c r="B343" s="183"/>
      <c r="C343" s="183"/>
      <c r="D343" s="183"/>
      <c r="E343" s="183"/>
      <c r="F343" s="183"/>
      <c r="G343" s="183"/>
      <c r="H343" s="183"/>
      <c r="I343" s="183"/>
      <c r="J343" s="183"/>
      <c r="K343" s="183"/>
      <c r="L343" s="183"/>
      <c r="M343" s="183"/>
      <c r="N343" s="183"/>
      <c r="O343" s="183"/>
      <c r="P343" s="183"/>
      <c r="Q343" s="183"/>
      <c r="R343" s="183"/>
      <c r="S343" s="183"/>
      <c r="T343" s="183"/>
      <c r="U343" s="183"/>
      <c r="V343" s="183"/>
      <c r="W343" s="183"/>
      <c r="X343" s="183"/>
      <c r="Y343" s="183"/>
      <c r="Z343" s="183"/>
      <c r="AA343" s="183"/>
      <c r="AB343" s="183"/>
      <c r="AC343" s="183"/>
      <c r="AD343" s="183"/>
      <c r="AE343" s="183"/>
      <c r="AF343" s="183"/>
      <c r="AG343" s="183"/>
      <c r="AH343" s="183"/>
      <c r="AI343" s="183"/>
      <c r="AJ343" s="183"/>
      <c r="AK343" s="183"/>
      <c r="AL343" s="183"/>
      <c r="AM343" s="183"/>
      <c r="AN343" s="183"/>
      <c r="AO343" s="183"/>
      <c r="AP343" s="183"/>
      <c r="AQ343" s="183"/>
      <c r="AR343" s="183"/>
      <c r="AS343" s="183"/>
      <c r="AT343" s="183"/>
      <c r="AU343" s="183"/>
      <c r="AV343" s="183"/>
      <c r="AW343" s="183"/>
      <c r="AX343" s="183"/>
      <c r="AY343" s="183"/>
      <c r="AZ343" s="183"/>
      <c r="BA343" s="183"/>
      <c r="BB343" s="183"/>
      <c r="BC343" s="183"/>
      <c r="BD343" s="183"/>
      <c r="BE343" s="183"/>
      <c r="BF343" s="183"/>
      <c r="BG343" s="183"/>
      <c r="BH343" s="183"/>
      <c r="BI343" s="183"/>
      <c r="BJ343" s="183"/>
    </row>
    <row r="344" spans="2:62" ht="12.75">
      <c r="B344" s="183"/>
      <c r="C344" s="183"/>
      <c r="D344" s="183"/>
      <c r="E344" s="183"/>
      <c r="F344" s="183"/>
      <c r="G344" s="183"/>
      <c r="H344" s="183"/>
      <c r="I344" s="183"/>
      <c r="J344" s="183"/>
      <c r="K344" s="183"/>
      <c r="L344" s="183"/>
      <c r="M344" s="183"/>
      <c r="N344" s="183"/>
      <c r="O344" s="183"/>
      <c r="P344" s="183"/>
      <c r="Q344" s="183"/>
      <c r="R344" s="183"/>
      <c r="S344" s="183"/>
      <c r="T344" s="183"/>
      <c r="U344" s="183"/>
      <c r="V344" s="183"/>
      <c r="W344" s="183"/>
      <c r="X344" s="183"/>
      <c r="Y344" s="183"/>
      <c r="Z344" s="183"/>
      <c r="AA344" s="183"/>
      <c r="AB344" s="183"/>
      <c r="AC344" s="183"/>
      <c r="AD344" s="183"/>
      <c r="AE344" s="183"/>
      <c r="AF344" s="183"/>
      <c r="AG344" s="183"/>
      <c r="AH344" s="183"/>
      <c r="AI344" s="183"/>
      <c r="AJ344" s="183"/>
      <c r="AK344" s="183"/>
      <c r="AL344" s="183"/>
      <c r="AM344" s="183"/>
      <c r="AN344" s="183"/>
      <c r="AO344" s="183"/>
      <c r="AP344" s="183"/>
      <c r="AQ344" s="183"/>
      <c r="AR344" s="183"/>
      <c r="AS344" s="183"/>
      <c r="AT344" s="183"/>
      <c r="AU344" s="183"/>
      <c r="AV344" s="183"/>
      <c r="AW344" s="183"/>
      <c r="AX344" s="183"/>
      <c r="AY344" s="183"/>
      <c r="AZ344" s="183"/>
      <c r="BA344" s="183"/>
      <c r="BB344" s="183"/>
      <c r="BC344" s="183"/>
      <c r="BD344" s="183"/>
      <c r="BE344" s="183"/>
      <c r="BF344" s="183"/>
      <c r="BG344" s="183"/>
      <c r="BH344" s="183"/>
      <c r="BI344" s="183"/>
      <c r="BJ344" s="183"/>
    </row>
    <row r="345" spans="2:62" ht="12.75">
      <c r="B345" s="183"/>
      <c r="C345" s="183"/>
      <c r="D345" s="183"/>
      <c r="E345" s="183"/>
      <c r="F345" s="183"/>
      <c r="G345" s="183"/>
      <c r="H345" s="183"/>
      <c r="I345" s="183"/>
      <c r="J345" s="183"/>
      <c r="K345" s="183"/>
      <c r="L345" s="183"/>
      <c r="M345" s="183"/>
      <c r="N345" s="183"/>
      <c r="O345" s="183"/>
      <c r="P345" s="183"/>
      <c r="Q345" s="183"/>
      <c r="R345" s="183"/>
      <c r="S345" s="183"/>
      <c r="T345" s="183"/>
      <c r="U345" s="183"/>
      <c r="V345" s="183"/>
      <c r="W345" s="183"/>
      <c r="X345" s="183"/>
      <c r="Y345" s="183"/>
      <c r="Z345" s="183"/>
      <c r="AA345" s="183"/>
      <c r="AB345" s="183"/>
      <c r="AC345" s="183"/>
      <c r="AD345" s="183"/>
      <c r="AE345" s="183"/>
      <c r="AF345" s="183"/>
      <c r="AG345" s="183"/>
      <c r="AH345" s="183"/>
      <c r="AI345" s="183"/>
      <c r="AJ345" s="183"/>
      <c r="AK345" s="183"/>
      <c r="AL345" s="183"/>
      <c r="AM345" s="183"/>
      <c r="AN345" s="183"/>
      <c r="AO345" s="183"/>
      <c r="AP345" s="183"/>
      <c r="AQ345" s="183"/>
      <c r="AR345" s="183"/>
      <c r="AS345" s="183"/>
      <c r="AT345" s="183"/>
      <c r="AU345" s="183"/>
      <c r="AV345" s="183"/>
      <c r="AW345" s="183"/>
      <c r="AX345" s="183"/>
      <c r="AY345" s="183"/>
      <c r="AZ345" s="183"/>
      <c r="BA345" s="183"/>
      <c r="BB345" s="183"/>
      <c r="BC345" s="183"/>
      <c r="BD345" s="183"/>
      <c r="BE345" s="183"/>
      <c r="BF345" s="183"/>
      <c r="BG345" s="183"/>
      <c r="BH345" s="183"/>
      <c r="BI345" s="183"/>
      <c r="BJ345" s="183"/>
    </row>
    <row r="346" spans="2:62" ht="12.75">
      <c r="B346" s="183"/>
      <c r="C346" s="183"/>
      <c r="D346" s="183"/>
      <c r="E346" s="183"/>
      <c r="F346" s="183"/>
      <c r="G346" s="183"/>
      <c r="H346" s="183"/>
      <c r="I346" s="183"/>
      <c r="J346" s="183"/>
      <c r="K346" s="183"/>
      <c r="L346" s="183"/>
      <c r="M346" s="183"/>
      <c r="N346" s="183"/>
      <c r="O346" s="183"/>
      <c r="P346" s="183"/>
      <c r="Q346" s="183"/>
      <c r="R346" s="183"/>
      <c r="S346" s="183"/>
      <c r="T346" s="183"/>
      <c r="U346" s="183"/>
      <c r="V346" s="183"/>
      <c r="W346" s="183"/>
      <c r="X346" s="183"/>
      <c r="Y346" s="183"/>
      <c r="Z346" s="183"/>
      <c r="AA346" s="183"/>
      <c r="AB346" s="183"/>
      <c r="AC346" s="183"/>
      <c r="AD346" s="183"/>
      <c r="AE346" s="183"/>
      <c r="AF346" s="183"/>
      <c r="AG346" s="183"/>
      <c r="AH346" s="183"/>
      <c r="AI346" s="183"/>
      <c r="AJ346" s="183"/>
      <c r="AK346" s="183"/>
      <c r="AL346" s="183"/>
      <c r="AM346" s="183"/>
      <c r="AN346" s="183"/>
      <c r="AO346" s="183"/>
      <c r="AP346" s="183"/>
      <c r="AQ346" s="183"/>
      <c r="AR346" s="183"/>
      <c r="AS346" s="183"/>
      <c r="AT346" s="183"/>
      <c r="AU346" s="183"/>
      <c r="AV346" s="183"/>
      <c r="AW346" s="183"/>
      <c r="AX346" s="183"/>
      <c r="AY346" s="183"/>
      <c r="AZ346" s="183"/>
      <c r="BA346" s="183"/>
      <c r="BB346" s="183"/>
      <c r="BC346" s="183"/>
      <c r="BD346" s="183"/>
      <c r="BE346" s="183"/>
      <c r="BF346" s="183"/>
      <c r="BG346" s="183"/>
      <c r="BH346" s="183"/>
      <c r="BI346" s="183"/>
      <c r="BJ346" s="183"/>
    </row>
    <row r="347" spans="2:62" ht="12.75">
      <c r="B347" s="183"/>
      <c r="C347" s="183"/>
      <c r="D347" s="183"/>
      <c r="E347" s="183"/>
      <c r="F347" s="183"/>
      <c r="G347" s="183"/>
      <c r="H347" s="183"/>
      <c r="I347" s="183"/>
      <c r="J347" s="183"/>
      <c r="K347" s="183"/>
      <c r="L347" s="183"/>
      <c r="M347" s="183"/>
      <c r="N347" s="183"/>
      <c r="O347" s="183"/>
      <c r="P347" s="183"/>
      <c r="Q347" s="183"/>
      <c r="R347" s="183"/>
      <c r="S347" s="183"/>
      <c r="T347" s="183"/>
      <c r="U347" s="183"/>
      <c r="V347" s="183"/>
      <c r="W347" s="183"/>
      <c r="X347" s="183"/>
      <c r="Y347" s="183"/>
      <c r="Z347" s="183"/>
      <c r="AA347" s="183"/>
      <c r="AB347" s="183"/>
      <c r="AC347" s="183"/>
      <c r="AD347" s="183"/>
      <c r="AE347" s="183"/>
      <c r="AF347" s="183"/>
      <c r="AG347" s="183"/>
      <c r="AH347" s="183"/>
      <c r="AI347" s="183"/>
      <c r="AJ347" s="183"/>
      <c r="AK347" s="183"/>
      <c r="AL347" s="183"/>
      <c r="AM347" s="183"/>
      <c r="AN347" s="183"/>
      <c r="AO347" s="183"/>
      <c r="AP347" s="183"/>
      <c r="AQ347" s="183"/>
      <c r="AR347" s="183"/>
      <c r="AS347" s="183"/>
      <c r="AT347" s="183"/>
      <c r="AU347" s="183"/>
      <c r="AV347" s="183"/>
      <c r="AW347" s="183"/>
      <c r="AX347" s="183"/>
      <c r="AY347" s="183"/>
      <c r="AZ347" s="183"/>
      <c r="BA347" s="183"/>
      <c r="BB347" s="183"/>
      <c r="BC347" s="183"/>
      <c r="BD347" s="183"/>
      <c r="BE347" s="183"/>
      <c r="BF347" s="183"/>
      <c r="BG347" s="183"/>
      <c r="BH347" s="183"/>
      <c r="BI347" s="183"/>
      <c r="BJ347" s="183"/>
    </row>
    <row r="348" spans="2:62" ht="12.75">
      <c r="B348" s="183"/>
      <c r="C348" s="183"/>
      <c r="D348" s="183"/>
      <c r="E348" s="183"/>
      <c r="F348" s="183"/>
      <c r="G348" s="183"/>
      <c r="H348" s="183"/>
      <c r="I348" s="183"/>
      <c r="J348" s="183"/>
      <c r="K348" s="183"/>
      <c r="L348" s="183"/>
      <c r="M348" s="183"/>
      <c r="N348" s="183"/>
      <c r="O348" s="183"/>
      <c r="P348" s="183"/>
      <c r="Q348" s="183"/>
      <c r="R348" s="183"/>
      <c r="S348" s="183"/>
      <c r="T348" s="183"/>
      <c r="U348" s="183"/>
      <c r="V348" s="183"/>
      <c r="W348" s="183"/>
      <c r="X348" s="183"/>
      <c r="Y348" s="183"/>
      <c r="Z348" s="183"/>
      <c r="AA348" s="183"/>
      <c r="AB348" s="183"/>
      <c r="AC348" s="183"/>
      <c r="AD348" s="183"/>
      <c r="AE348" s="183"/>
      <c r="AF348" s="183"/>
      <c r="AG348" s="183"/>
      <c r="AH348" s="183"/>
      <c r="AI348" s="183"/>
      <c r="AJ348" s="183"/>
      <c r="AK348" s="183"/>
      <c r="AL348" s="183"/>
      <c r="AM348" s="183"/>
      <c r="AN348" s="183"/>
      <c r="AO348" s="183"/>
      <c r="AP348" s="183"/>
      <c r="AQ348" s="183"/>
      <c r="AR348" s="183"/>
      <c r="AS348" s="183"/>
      <c r="AT348" s="183"/>
      <c r="AU348" s="183"/>
      <c r="AV348" s="183"/>
      <c r="AW348" s="183"/>
      <c r="AX348" s="183"/>
      <c r="AY348" s="183"/>
      <c r="AZ348" s="183"/>
      <c r="BA348" s="183"/>
      <c r="BB348" s="183"/>
      <c r="BC348" s="183"/>
      <c r="BD348" s="183"/>
      <c r="BE348" s="183"/>
      <c r="BF348" s="183"/>
      <c r="BG348" s="183"/>
      <c r="BH348" s="183"/>
      <c r="BI348" s="183"/>
      <c r="BJ348" s="183"/>
    </row>
    <row r="349" spans="2:62" ht="12.75">
      <c r="B349" s="183"/>
      <c r="C349" s="183"/>
      <c r="D349" s="183"/>
      <c r="E349" s="183"/>
      <c r="F349" s="183"/>
      <c r="G349" s="183"/>
      <c r="H349" s="183"/>
      <c r="I349" s="183"/>
      <c r="J349" s="183"/>
      <c r="K349" s="183"/>
      <c r="L349" s="183"/>
      <c r="M349" s="183"/>
      <c r="N349" s="183"/>
      <c r="O349" s="183"/>
      <c r="P349" s="183"/>
      <c r="Q349" s="183"/>
      <c r="R349" s="183"/>
      <c r="S349" s="183"/>
      <c r="T349" s="183"/>
      <c r="U349" s="183"/>
      <c r="V349" s="183"/>
      <c r="W349" s="183"/>
      <c r="X349" s="183"/>
      <c r="Y349" s="183"/>
      <c r="Z349" s="183"/>
      <c r="AA349" s="183"/>
      <c r="AB349" s="183"/>
      <c r="AC349" s="183"/>
      <c r="AD349" s="183"/>
      <c r="AE349" s="183"/>
      <c r="AF349" s="183"/>
      <c r="AG349" s="183"/>
      <c r="AH349" s="183"/>
      <c r="AI349" s="183"/>
      <c r="AJ349" s="183"/>
      <c r="AK349" s="183"/>
      <c r="AL349" s="183"/>
      <c r="AM349" s="183"/>
      <c r="AN349" s="183"/>
      <c r="AO349" s="183"/>
      <c r="AP349" s="183"/>
      <c r="AQ349" s="183"/>
      <c r="AR349" s="183"/>
      <c r="AS349" s="183"/>
      <c r="AT349" s="183"/>
      <c r="AU349" s="183"/>
      <c r="AV349" s="183"/>
      <c r="AW349" s="183"/>
      <c r="AX349" s="183"/>
      <c r="AY349" s="183"/>
      <c r="AZ349" s="183"/>
      <c r="BA349" s="183"/>
      <c r="BB349" s="183"/>
      <c r="BC349" s="183"/>
      <c r="BD349" s="183"/>
      <c r="BE349" s="183"/>
      <c r="BF349" s="183"/>
      <c r="BG349" s="183"/>
      <c r="BH349" s="183"/>
      <c r="BI349" s="183"/>
      <c r="BJ349" s="183"/>
    </row>
    <row r="350" spans="2:62" ht="12.75">
      <c r="B350" s="183"/>
      <c r="C350" s="183"/>
      <c r="D350" s="183"/>
      <c r="E350" s="183"/>
      <c r="F350" s="183"/>
      <c r="G350" s="183"/>
      <c r="H350" s="183"/>
      <c r="I350" s="183"/>
      <c r="J350" s="183"/>
      <c r="K350" s="183"/>
      <c r="L350" s="183"/>
      <c r="M350" s="183"/>
      <c r="N350" s="183"/>
      <c r="O350" s="183"/>
      <c r="P350" s="183"/>
      <c r="Q350" s="183"/>
      <c r="R350" s="183"/>
      <c r="S350" s="183"/>
      <c r="T350" s="183"/>
      <c r="U350" s="183"/>
      <c r="V350" s="183"/>
      <c r="W350" s="183"/>
      <c r="X350" s="183"/>
      <c r="Y350" s="183"/>
      <c r="Z350" s="183"/>
      <c r="AA350" s="183"/>
      <c r="AB350" s="183"/>
      <c r="AC350" s="183"/>
      <c r="AD350" s="183"/>
      <c r="AE350" s="183"/>
      <c r="AF350" s="183"/>
      <c r="AG350" s="183"/>
      <c r="AH350" s="183"/>
      <c r="AI350" s="183"/>
      <c r="AJ350" s="183"/>
      <c r="AK350" s="183"/>
      <c r="AL350" s="183"/>
      <c r="AM350" s="183"/>
      <c r="AN350" s="183"/>
      <c r="AO350" s="183"/>
      <c r="AP350" s="183"/>
      <c r="AQ350" s="183"/>
      <c r="AR350" s="183"/>
      <c r="AS350" s="183"/>
      <c r="AT350" s="183"/>
      <c r="AU350" s="183"/>
      <c r="AV350" s="183"/>
      <c r="AW350" s="183"/>
      <c r="AX350" s="183"/>
      <c r="AY350" s="183"/>
      <c r="AZ350" s="183"/>
      <c r="BA350" s="183"/>
      <c r="BB350" s="183"/>
      <c r="BC350" s="183"/>
      <c r="BD350" s="183"/>
      <c r="BE350" s="183"/>
      <c r="BF350" s="183"/>
      <c r="BG350" s="183"/>
      <c r="BH350" s="183"/>
      <c r="BI350" s="183"/>
      <c r="BJ350" s="183"/>
    </row>
    <row r="351" spans="2:62" ht="12.75">
      <c r="B351" s="183"/>
      <c r="C351" s="183"/>
      <c r="D351" s="183"/>
      <c r="E351" s="183"/>
      <c r="F351" s="183"/>
      <c r="G351" s="183"/>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c r="AS351" s="183"/>
      <c r="AT351" s="183"/>
      <c r="AU351" s="183"/>
      <c r="AV351" s="183"/>
      <c r="AW351" s="183"/>
      <c r="AX351" s="183"/>
      <c r="AY351" s="183"/>
      <c r="AZ351" s="183"/>
      <c r="BA351" s="183"/>
      <c r="BB351" s="183"/>
      <c r="BC351" s="183"/>
      <c r="BD351" s="183"/>
      <c r="BE351" s="183"/>
      <c r="BF351" s="183"/>
      <c r="BG351" s="183"/>
      <c r="BH351" s="183"/>
      <c r="BI351" s="183"/>
      <c r="BJ351" s="183"/>
    </row>
    <row r="352" spans="2:62" ht="12.75">
      <c r="B352" s="183"/>
      <c r="C352" s="183"/>
      <c r="D352" s="183"/>
      <c r="E352" s="183"/>
      <c r="F352" s="183"/>
      <c r="G352" s="183"/>
      <c r="H352" s="183"/>
      <c r="I352" s="183"/>
      <c r="J352" s="183"/>
      <c r="K352" s="183"/>
      <c r="L352" s="183"/>
      <c r="M352" s="183"/>
      <c r="N352" s="183"/>
      <c r="O352" s="183"/>
      <c r="P352" s="183"/>
      <c r="Q352" s="183"/>
      <c r="R352" s="183"/>
      <c r="S352" s="183"/>
      <c r="T352" s="183"/>
      <c r="U352" s="183"/>
      <c r="V352" s="183"/>
      <c r="W352" s="183"/>
      <c r="X352" s="183"/>
      <c r="Y352" s="183"/>
      <c r="Z352" s="183"/>
      <c r="AA352" s="183"/>
      <c r="AB352" s="183"/>
      <c r="AC352" s="183"/>
      <c r="AD352" s="183"/>
      <c r="AE352" s="183"/>
      <c r="AF352" s="183"/>
      <c r="AG352" s="183"/>
      <c r="AH352" s="183"/>
      <c r="AI352" s="183"/>
      <c r="AJ352" s="183"/>
      <c r="AK352" s="183"/>
      <c r="AL352" s="183"/>
      <c r="AM352" s="183"/>
      <c r="AN352" s="183"/>
      <c r="AO352" s="183"/>
      <c r="AP352" s="183"/>
      <c r="AQ352" s="183"/>
      <c r="AR352" s="183"/>
      <c r="AS352" s="183"/>
      <c r="AT352" s="183"/>
      <c r="AU352" s="183"/>
      <c r="AV352" s="183"/>
      <c r="AW352" s="183"/>
      <c r="AX352" s="183"/>
      <c r="AY352" s="183"/>
      <c r="AZ352" s="183"/>
      <c r="BA352" s="183"/>
      <c r="BB352" s="183"/>
      <c r="BC352" s="183"/>
      <c r="BD352" s="183"/>
      <c r="BE352" s="183"/>
      <c r="BF352" s="183"/>
      <c r="BG352" s="183"/>
      <c r="BH352" s="183"/>
      <c r="BI352" s="183"/>
      <c r="BJ352" s="183"/>
    </row>
    <row r="353" spans="2:62" ht="12.75">
      <c r="B353" s="183"/>
      <c r="C353" s="183"/>
      <c r="D353" s="183"/>
      <c r="E353" s="183"/>
      <c r="F353" s="183"/>
      <c r="G353" s="183"/>
      <c r="H353" s="183"/>
      <c r="I353" s="183"/>
      <c r="J353" s="183"/>
      <c r="K353" s="183"/>
      <c r="L353" s="183"/>
      <c r="M353" s="183"/>
      <c r="N353" s="183"/>
      <c r="O353" s="183"/>
      <c r="P353" s="183"/>
      <c r="Q353" s="183"/>
      <c r="R353" s="183"/>
      <c r="S353" s="183"/>
      <c r="T353" s="183"/>
      <c r="U353" s="183"/>
      <c r="V353" s="183"/>
      <c r="W353" s="183"/>
      <c r="X353" s="183"/>
      <c r="Y353" s="183"/>
      <c r="Z353" s="183"/>
      <c r="AA353" s="183"/>
      <c r="AB353" s="183"/>
      <c r="AC353" s="183"/>
      <c r="AD353" s="183"/>
      <c r="AE353" s="183"/>
      <c r="AF353" s="183"/>
      <c r="AG353" s="183"/>
      <c r="AH353" s="183"/>
      <c r="AI353" s="183"/>
      <c r="AJ353" s="183"/>
      <c r="AK353" s="183"/>
      <c r="AL353" s="183"/>
      <c r="AM353" s="183"/>
      <c r="AN353" s="183"/>
      <c r="AO353" s="183"/>
      <c r="AP353" s="183"/>
      <c r="AQ353" s="183"/>
      <c r="AR353" s="183"/>
      <c r="AS353" s="183"/>
      <c r="AT353" s="183"/>
      <c r="AU353" s="183"/>
      <c r="AV353" s="183"/>
      <c r="AW353" s="183"/>
      <c r="AX353" s="183"/>
      <c r="AY353" s="183"/>
      <c r="AZ353" s="183"/>
      <c r="BA353" s="183"/>
      <c r="BB353" s="183"/>
      <c r="BC353" s="183"/>
      <c r="BD353" s="183"/>
      <c r="BE353" s="183"/>
      <c r="BF353" s="183"/>
      <c r="BG353" s="183"/>
      <c r="BH353" s="183"/>
      <c r="BI353" s="183"/>
      <c r="BJ353" s="183"/>
    </row>
    <row r="354" spans="2:62" ht="12.75">
      <c r="B354" s="183"/>
      <c r="C354" s="183"/>
      <c r="D354" s="183"/>
      <c r="E354" s="183"/>
      <c r="F354" s="183"/>
      <c r="G354" s="183"/>
      <c r="H354" s="183"/>
      <c r="I354" s="183"/>
      <c r="J354" s="183"/>
      <c r="K354" s="183"/>
      <c r="L354" s="183"/>
      <c r="M354" s="183"/>
      <c r="N354" s="183"/>
      <c r="O354" s="183"/>
      <c r="P354" s="183"/>
      <c r="Q354" s="183"/>
      <c r="R354" s="183"/>
      <c r="S354" s="183"/>
      <c r="T354" s="183"/>
      <c r="U354" s="183"/>
      <c r="V354" s="183"/>
      <c r="W354" s="183"/>
      <c r="X354" s="183"/>
      <c r="Y354" s="183"/>
      <c r="Z354" s="183"/>
      <c r="AA354" s="183"/>
      <c r="AB354" s="183"/>
      <c r="AC354" s="183"/>
      <c r="AD354" s="183"/>
      <c r="AE354" s="183"/>
      <c r="AF354" s="183"/>
      <c r="AG354" s="183"/>
      <c r="AH354" s="183"/>
      <c r="AI354" s="183"/>
      <c r="AJ354" s="183"/>
      <c r="AK354" s="183"/>
      <c r="AL354" s="183"/>
      <c r="AM354" s="183"/>
      <c r="AN354" s="183"/>
      <c r="AO354" s="183"/>
      <c r="AP354" s="183"/>
      <c r="AQ354" s="183"/>
      <c r="AR354" s="183"/>
      <c r="AS354" s="183"/>
      <c r="AT354" s="183"/>
      <c r="AU354" s="183"/>
      <c r="AV354" s="183"/>
      <c r="AW354" s="183"/>
      <c r="AX354" s="183"/>
      <c r="AY354" s="183"/>
      <c r="AZ354" s="183"/>
      <c r="BA354" s="183"/>
      <c r="BB354" s="183"/>
      <c r="BC354" s="183"/>
      <c r="BD354" s="183"/>
      <c r="BE354" s="183"/>
      <c r="BF354" s="183"/>
      <c r="BG354" s="183"/>
      <c r="BH354" s="183"/>
      <c r="BI354" s="183"/>
      <c r="BJ354" s="183"/>
    </row>
    <row r="355" spans="2:62" ht="12.75">
      <c r="B355" s="183"/>
      <c r="C355" s="183"/>
      <c r="D355" s="183"/>
      <c r="E355" s="183"/>
      <c r="F355" s="183"/>
      <c r="G355" s="183"/>
      <c r="H355" s="183"/>
      <c r="I355" s="183"/>
      <c r="J355" s="183"/>
      <c r="K355" s="183"/>
      <c r="L355" s="183"/>
      <c r="M355" s="183"/>
      <c r="N355" s="183"/>
      <c r="O355" s="183"/>
      <c r="P355" s="183"/>
      <c r="Q355" s="183"/>
      <c r="R355" s="183"/>
      <c r="S355" s="183"/>
      <c r="T355" s="183"/>
      <c r="U355" s="183"/>
      <c r="V355" s="183"/>
      <c r="W355" s="183"/>
      <c r="X355" s="183"/>
      <c r="Y355" s="183"/>
      <c r="Z355" s="183"/>
      <c r="AA355" s="183"/>
      <c r="AB355" s="183"/>
      <c r="AC355" s="183"/>
      <c r="AD355" s="183"/>
      <c r="AE355" s="183"/>
      <c r="AF355" s="183"/>
      <c r="AG355" s="183"/>
      <c r="AH355" s="183"/>
      <c r="AI355" s="183"/>
      <c r="AJ355" s="183"/>
      <c r="AK355" s="183"/>
      <c r="AL355" s="183"/>
      <c r="AM355" s="183"/>
      <c r="AN355" s="183"/>
      <c r="AO355" s="183"/>
      <c r="AP355" s="183"/>
      <c r="AQ355" s="183"/>
      <c r="AR355" s="183"/>
      <c r="AS355" s="183"/>
      <c r="AT355" s="183"/>
      <c r="AU355" s="183"/>
      <c r="AV355" s="183"/>
      <c r="AW355" s="183"/>
      <c r="AX355" s="183"/>
      <c r="AY355" s="183"/>
      <c r="AZ355" s="183"/>
      <c r="BA355" s="183"/>
      <c r="BB355" s="183"/>
      <c r="BC355" s="183"/>
      <c r="BD355" s="183"/>
      <c r="BE355" s="183"/>
      <c r="BF355" s="183"/>
      <c r="BG355" s="183"/>
      <c r="BH355" s="183"/>
      <c r="BI355" s="183"/>
      <c r="BJ355" s="183"/>
    </row>
    <row r="356" spans="2:62" ht="12.75">
      <c r="B356" s="183"/>
      <c r="C356" s="183"/>
      <c r="D356" s="183"/>
      <c r="E356" s="183"/>
      <c r="F356" s="183"/>
      <c r="G356" s="183"/>
      <c r="H356" s="183"/>
      <c r="I356" s="183"/>
      <c r="J356" s="183"/>
      <c r="K356" s="183"/>
      <c r="L356" s="183"/>
      <c r="M356" s="183"/>
      <c r="N356" s="183"/>
      <c r="O356" s="183"/>
      <c r="P356" s="183"/>
      <c r="Q356" s="183"/>
      <c r="R356" s="183"/>
      <c r="S356" s="183"/>
      <c r="T356" s="183"/>
      <c r="U356" s="183"/>
      <c r="V356" s="183"/>
      <c r="W356" s="183"/>
      <c r="X356" s="183"/>
      <c r="Y356" s="183"/>
      <c r="Z356" s="183"/>
      <c r="AA356" s="183"/>
      <c r="AB356" s="183"/>
      <c r="AC356" s="183"/>
      <c r="AD356" s="183"/>
      <c r="AE356" s="183"/>
      <c r="AF356" s="183"/>
      <c r="AG356" s="183"/>
      <c r="AH356" s="183"/>
      <c r="AI356" s="183"/>
      <c r="AJ356" s="183"/>
      <c r="AK356" s="183"/>
      <c r="AL356" s="183"/>
      <c r="AM356" s="183"/>
      <c r="AN356" s="183"/>
      <c r="AO356" s="183"/>
      <c r="AP356" s="183"/>
      <c r="AQ356" s="183"/>
      <c r="AR356" s="183"/>
      <c r="AS356" s="183"/>
      <c r="AT356" s="183"/>
      <c r="AU356" s="183"/>
      <c r="AV356" s="183"/>
      <c r="AW356" s="183"/>
      <c r="AX356" s="183"/>
      <c r="AY356" s="183"/>
      <c r="AZ356" s="183"/>
      <c r="BA356" s="183"/>
      <c r="BB356" s="183"/>
      <c r="BC356" s="183"/>
      <c r="BD356" s="183"/>
      <c r="BE356" s="183"/>
      <c r="BF356" s="183"/>
      <c r="BG356" s="183"/>
      <c r="BH356" s="183"/>
      <c r="BI356" s="183"/>
      <c r="BJ356" s="183"/>
    </row>
    <row r="357" spans="2:62" ht="12.75">
      <c r="B357" s="183"/>
      <c r="C357" s="183"/>
      <c r="D357" s="183"/>
      <c r="E357" s="183"/>
      <c r="F357" s="183"/>
      <c r="G357" s="183"/>
      <c r="H357" s="183"/>
      <c r="I357" s="183"/>
      <c r="J357" s="183"/>
      <c r="K357" s="183"/>
      <c r="L357" s="183"/>
      <c r="M357" s="183"/>
      <c r="N357" s="183"/>
      <c r="O357" s="183"/>
      <c r="P357" s="183"/>
      <c r="Q357" s="183"/>
      <c r="R357" s="183"/>
      <c r="S357" s="183"/>
      <c r="T357" s="183"/>
      <c r="U357" s="183"/>
      <c r="V357" s="183"/>
      <c r="W357" s="183"/>
      <c r="X357" s="183"/>
      <c r="Y357" s="183"/>
      <c r="Z357" s="183"/>
      <c r="AA357" s="183"/>
      <c r="AB357" s="183"/>
      <c r="AC357" s="183"/>
      <c r="AD357" s="183"/>
      <c r="AE357" s="183"/>
      <c r="AF357" s="183"/>
      <c r="AG357" s="183"/>
      <c r="AH357" s="183"/>
      <c r="AI357" s="183"/>
      <c r="AJ357" s="183"/>
      <c r="AK357" s="183"/>
      <c r="AL357" s="183"/>
      <c r="AM357" s="183"/>
      <c r="AN357" s="183"/>
      <c r="AO357" s="183"/>
      <c r="AP357" s="183"/>
      <c r="AQ357" s="183"/>
      <c r="AR357" s="183"/>
      <c r="AS357" s="183"/>
      <c r="AT357" s="183"/>
      <c r="AU357" s="183"/>
      <c r="AV357" s="183"/>
      <c r="AW357" s="183"/>
      <c r="AX357" s="183"/>
      <c r="AY357" s="183"/>
      <c r="AZ357" s="183"/>
      <c r="BA357" s="183"/>
      <c r="BB357" s="183"/>
      <c r="BC357" s="183"/>
      <c r="BD357" s="183"/>
      <c r="BE357" s="183"/>
      <c r="BF357" s="183"/>
      <c r="BG357" s="183"/>
      <c r="BH357" s="183"/>
      <c r="BI357" s="183"/>
      <c r="BJ357" s="183"/>
    </row>
    <row r="358" spans="2:62" ht="12.75">
      <c r="B358" s="183"/>
      <c r="C358" s="183"/>
      <c r="D358" s="183"/>
      <c r="E358" s="183"/>
      <c r="F358" s="183"/>
      <c r="G358" s="183"/>
      <c r="H358" s="183"/>
      <c r="I358" s="183"/>
      <c r="J358" s="183"/>
      <c r="K358" s="183"/>
      <c r="L358" s="183"/>
      <c r="M358" s="183"/>
      <c r="N358" s="183"/>
      <c r="O358" s="183"/>
      <c r="P358" s="183"/>
      <c r="Q358" s="183"/>
      <c r="R358" s="183"/>
      <c r="S358" s="183"/>
      <c r="T358" s="183"/>
      <c r="U358" s="183"/>
      <c r="V358" s="183"/>
      <c r="W358" s="183"/>
      <c r="X358" s="183"/>
      <c r="Y358" s="183"/>
      <c r="Z358" s="183"/>
      <c r="AA358" s="183"/>
      <c r="AB358" s="183"/>
      <c r="AC358" s="183"/>
      <c r="AD358" s="183"/>
      <c r="AE358" s="183"/>
      <c r="AF358" s="183"/>
      <c r="AG358" s="183"/>
      <c r="AH358" s="183"/>
      <c r="AI358" s="183"/>
      <c r="AJ358" s="183"/>
      <c r="AK358" s="183"/>
      <c r="AL358" s="183"/>
      <c r="AM358" s="183"/>
      <c r="AN358" s="183"/>
      <c r="AO358" s="183"/>
      <c r="AP358" s="183"/>
      <c r="AQ358" s="183"/>
      <c r="AR358" s="183"/>
      <c r="AS358" s="183"/>
      <c r="AT358" s="183"/>
      <c r="AU358" s="183"/>
      <c r="AV358" s="183"/>
      <c r="AW358" s="183"/>
      <c r="AX358" s="183"/>
      <c r="AY358" s="183"/>
      <c r="AZ358" s="183"/>
      <c r="BA358" s="183"/>
      <c r="BB358" s="183"/>
      <c r="BC358" s="183"/>
      <c r="BD358" s="183"/>
      <c r="BE358" s="183"/>
      <c r="BF358" s="183"/>
      <c r="BG358" s="183"/>
      <c r="BH358" s="183"/>
      <c r="BI358" s="183"/>
      <c r="BJ358" s="183"/>
    </row>
    <row r="359" spans="2:62" ht="12.75">
      <c r="B359" s="183"/>
      <c r="C359" s="183"/>
      <c r="D359" s="183"/>
      <c r="E359" s="183"/>
      <c r="F359" s="183"/>
      <c r="G359" s="183"/>
      <c r="H359" s="183"/>
      <c r="I359" s="183"/>
      <c r="J359" s="183"/>
      <c r="K359" s="183"/>
      <c r="L359" s="183"/>
      <c r="M359" s="183"/>
      <c r="N359" s="183"/>
      <c r="O359" s="183"/>
      <c r="P359" s="183"/>
      <c r="Q359" s="183"/>
      <c r="R359" s="183"/>
      <c r="S359" s="183"/>
      <c r="T359" s="183"/>
      <c r="U359" s="183"/>
      <c r="V359" s="183"/>
      <c r="W359" s="183"/>
      <c r="X359" s="183"/>
      <c r="Y359" s="183"/>
      <c r="Z359" s="183"/>
      <c r="AA359" s="183"/>
      <c r="AB359" s="183"/>
      <c r="AC359" s="183"/>
      <c r="AD359" s="183"/>
      <c r="AE359" s="183"/>
      <c r="AF359" s="183"/>
      <c r="AG359" s="183"/>
      <c r="AH359" s="183"/>
      <c r="AI359" s="183"/>
      <c r="AJ359" s="183"/>
      <c r="AK359" s="183"/>
      <c r="AL359" s="183"/>
      <c r="AM359" s="183"/>
      <c r="AN359" s="183"/>
      <c r="AO359" s="183"/>
      <c r="AP359" s="183"/>
      <c r="AQ359" s="183"/>
      <c r="AR359" s="183"/>
      <c r="AS359" s="183"/>
      <c r="AT359" s="183"/>
      <c r="AU359" s="183"/>
      <c r="AV359" s="183"/>
      <c r="AW359" s="183"/>
      <c r="AX359" s="183"/>
      <c r="AY359" s="183"/>
      <c r="AZ359" s="183"/>
      <c r="BA359" s="183"/>
      <c r="BB359" s="183"/>
      <c r="BC359" s="183"/>
      <c r="BD359" s="183"/>
      <c r="BE359" s="183"/>
      <c r="BF359" s="183"/>
      <c r="BG359" s="183"/>
      <c r="BH359" s="183"/>
      <c r="BI359" s="183"/>
      <c r="BJ359" s="183"/>
    </row>
    <row r="360" spans="2:62" ht="12.75">
      <c r="B360" s="183"/>
      <c r="C360" s="183"/>
      <c r="D360" s="183"/>
      <c r="E360" s="183"/>
      <c r="F360" s="183"/>
      <c r="G360" s="183"/>
      <c r="H360" s="183"/>
      <c r="I360" s="183"/>
      <c r="J360" s="183"/>
      <c r="K360" s="183"/>
      <c r="L360" s="183"/>
      <c r="M360" s="183"/>
      <c r="N360" s="183"/>
      <c r="O360" s="183"/>
      <c r="P360" s="183"/>
      <c r="Q360" s="183"/>
      <c r="R360" s="183"/>
      <c r="S360" s="183"/>
      <c r="T360" s="183"/>
      <c r="U360" s="183"/>
      <c r="V360" s="183"/>
      <c r="W360" s="183"/>
      <c r="X360" s="183"/>
      <c r="Y360" s="183"/>
      <c r="Z360" s="183"/>
      <c r="AA360" s="183"/>
      <c r="AB360" s="183"/>
      <c r="AC360" s="183"/>
      <c r="AD360" s="183"/>
      <c r="AE360" s="183"/>
      <c r="AF360" s="183"/>
      <c r="AG360" s="183"/>
      <c r="AH360" s="183"/>
      <c r="AI360" s="183"/>
      <c r="AJ360" s="183"/>
      <c r="AK360" s="183"/>
      <c r="AL360" s="183"/>
      <c r="AM360" s="183"/>
      <c r="AN360" s="183"/>
      <c r="AO360" s="183"/>
      <c r="AP360" s="183"/>
      <c r="AQ360" s="183"/>
      <c r="AR360" s="183"/>
      <c r="AS360" s="183"/>
      <c r="AT360" s="183"/>
      <c r="AU360" s="183"/>
      <c r="AV360" s="183"/>
      <c r="AW360" s="183"/>
      <c r="AX360" s="183"/>
      <c r="AY360" s="183"/>
      <c r="AZ360" s="183"/>
      <c r="BA360" s="183"/>
      <c r="BB360" s="183"/>
      <c r="BC360" s="183"/>
      <c r="BD360" s="183"/>
      <c r="BE360" s="183"/>
      <c r="BF360" s="183"/>
      <c r="BG360" s="183"/>
      <c r="BH360" s="183"/>
      <c r="BI360" s="183"/>
      <c r="BJ360" s="183"/>
    </row>
    <row r="361" spans="2:62" ht="12.75">
      <c r="B361" s="183"/>
      <c r="C361" s="183"/>
      <c r="D361" s="183"/>
      <c r="E361" s="183"/>
      <c r="F361" s="183"/>
      <c r="G361" s="183"/>
      <c r="H361" s="183"/>
      <c r="I361" s="183"/>
      <c r="J361" s="183"/>
      <c r="K361" s="183"/>
      <c r="L361" s="183"/>
      <c r="M361" s="183"/>
      <c r="N361" s="183"/>
      <c r="O361" s="183"/>
      <c r="P361" s="183"/>
      <c r="Q361" s="183"/>
      <c r="R361" s="183"/>
      <c r="S361" s="183"/>
      <c r="T361" s="183"/>
      <c r="U361" s="183"/>
      <c r="V361" s="183"/>
      <c r="W361" s="183"/>
      <c r="X361" s="183"/>
      <c r="Y361" s="183"/>
      <c r="Z361" s="183"/>
      <c r="AA361" s="183"/>
      <c r="AB361" s="183"/>
      <c r="AC361" s="183"/>
      <c r="AD361" s="183"/>
      <c r="AE361" s="183"/>
      <c r="AF361" s="183"/>
      <c r="AG361" s="183"/>
      <c r="AH361" s="183"/>
      <c r="AI361" s="183"/>
      <c r="AJ361" s="183"/>
      <c r="AK361" s="183"/>
      <c r="AL361" s="183"/>
      <c r="AM361" s="183"/>
      <c r="AN361" s="183"/>
      <c r="AO361" s="183"/>
      <c r="AP361" s="183"/>
      <c r="AQ361" s="183"/>
      <c r="AR361" s="183"/>
      <c r="AS361" s="183"/>
      <c r="AT361" s="183"/>
      <c r="AU361" s="183"/>
      <c r="AV361" s="183"/>
      <c r="AW361" s="183"/>
      <c r="AX361" s="183"/>
      <c r="AY361" s="183"/>
      <c r="AZ361" s="183"/>
      <c r="BA361" s="183"/>
      <c r="BB361" s="183"/>
      <c r="BC361" s="183"/>
      <c r="BD361" s="183"/>
      <c r="BE361" s="183"/>
      <c r="BF361" s="183"/>
      <c r="BG361" s="183"/>
      <c r="BH361" s="183"/>
      <c r="BI361" s="183"/>
      <c r="BJ361" s="183"/>
    </row>
    <row r="362" spans="2:62" ht="12.75">
      <c r="B362" s="183"/>
      <c r="C362" s="183"/>
      <c r="D362" s="183"/>
      <c r="E362" s="183"/>
      <c r="F362" s="183"/>
      <c r="G362" s="183"/>
      <c r="H362" s="183"/>
      <c r="I362" s="183"/>
      <c r="J362" s="183"/>
      <c r="K362" s="183"/>
      <c r="L362" s="183"/>
      <c r="M362" s="183"/>
      <c r="N362" s="183"/>
      <c r="O362" s="183"/>
      <c r="P362" s="183"/>
      <c r="Q362" s="183"/>
      <c r="R362" s="183"/>
      <c r="S362" s="183"/>
      <c r="T362" s="183"/>
      <c r="U362" s="183"/>
      <c r="V362" s="183"/>
      <c r="W362" s="183"/>
      <c r="X362" s="183"/>
      <c r="Y362" s="183"/>
      <c r="Z362" s="183"/>
      <c r="AA362" s="183"/>
      <c r="AB362" s="183"/>
      <c r="AC362" s="183"/>
      <c r="AD362" s="183"/>
      <c r="AE362" s="183"/>
      <c r="AF362" s="183"/>
      <c r="AG362" s="183"/>
      <c r="AH362" s="183"/>
      <c r="AI362" s="183"/>
      <c r="AJ362" s="183"/>
      <c r="AK362" s="183"/>
      <c r="AL362" s="183"/>
      <c r="AM362" s="183"/>
      <c r="AN362" s="183"/>
      <c r="AO362" s="183"/>
      <c r="AP362" s="183"/>
      <c r="AQ362" s="183"/>
      <c r="AR362" s="183"/>
      <c r="AS362" s="183"/>
      <c r="AT362" s="183"/>
      <c r="AU362" s="183"/>
      <c r="AV362" s="183"/>
      <c r="AW362" s="183"/>
      <c r="AX362" s="183"/>
      <c r="AY362" s="183"/>
      <c r="AZ362" s="183"/>
      <c r="BA362" s="183"/>
      <c r="BB362" s="183"/>
      <c r="BC362" s="183"/>
      <c r="BD362" s="183"/>
      <c r="BE362" s="183"/>
      <c r="BF362" s="183"/>
      <c r="BG362" s="183"/>
      <c r="BH362" s="183"/>
      <c r="BI362" s="183"/>
      <c r="BJ362" s="183"/>
    </row>
    <row r="363" spans="2:62" ht="12.75">
      <c r="B363" s="183"/>
      <c r="C363" s="183"/>
      <c r="D363" s="183"/>
      <c r="E363" s="183"/>
      <c r="F363" s="183"/>
      <c r="G363" s="183"/>
      <c r="H363" s="183"/>
      <c r="I363" s="183"/>
      <c r="J363" s="183"/>
      <c r="K363" s="183"/>
      <c r="L363" s="183"/>
      <c r="M363" s="183"/>
      <c r="N363" s="183"/>
      <c r="O363" s="183"/>
      <c r="P363" s="183"/>
      <c r="Q363" s="183"/>
      <c r="R363" s="183"/>
      <c r="S363" s="183"/>
      <c r="T363" s="183"/>
      <c r="U363" s="183"/>
      <c r="V363" s="183"/>
      <c r="W363" s="183"/>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c r="AS363" s="183"/>
      <c r="AT363" s="183"/>
      <c r="AU363" s="183"/>
      <c r="AV363" s="183"/>
      <c r="AW363" s="183"/>
      <c r="AX363" s="183"/>
      <c r="AY363" s="183"/>
      <c r="AZ363" s="183"/>
      <c r="BA363" s="183"/>
      <c r="BB363" s="183"/>
      <c r="BC363" s="183"/>
      <c r="BD363" s="183"/>
      <c r="BE363" s="183"/>
      <c r="BF363" s="183"/>
      <c r="BG363" s="183"/>
      <c r="BH363" s="183"/>
      <c r="BI363" s="183"/>
      <c r="BJ363" s="183"/>
    </row>
    <row r="364" spans="2:62" ht="12.75">
      <c r="B364" s="183"/>
      <c r="C364" s="183"/>
      <c r="D364" s="183"/>
      <c r="E364" s="183"/>
      <c r="F364" s="183"/>
      <c r="G364" s="183"/>
      <c r="H364" s="183"/>
      <c r="I364" s="183"/>
      <c r="J364" s="183"/>
      <c r="K364" s="183"/>
      <c r="L364" s="183"/>
      <c r="M364" s="183"/>
      <c r="N364" s="183"/>
      <c r="O364" s="183"/>
      <c r="P364" s="183"/>
      <c r="Q364" s="183"/>
      <c r="R364" s="183"/>
      <c r="S364" s="183"/>
      <c r="T364" s="183"/>
      <c r="U364" s="183"/>
      <c r="V364" s="183"/>
      <c r="W364" s="183"/>
      <c r="X364" s="183"/>
      <c r="Y364" s="183"/>
      <c r="Z364" s="183"/>
      <c r="AA364" s="183"/>
      <c r="AB364" s="183"/>
      <c r="AC364" s="183"/>
      <c r="AD364" s="183"/>
      <c r="AE364" s="183"/>
      <c r="AF364" s="183"/>
      <c r="AG364" s="183"/>
      <c r="AH364" s="183"/>
      <c r="AI364" s="183"/>
      <c r="AJ364" s="183"/>
      <c r="AK364" s="183"/>
      <c r="AL364" s="183"/>
      <c r="AM364" s="183"/>
      <c r="AN364" s="183"/>
      <c r="AO364" s="183"/>
      <c r="AP364" s="183"/>
      <c r="AQ364" s="183"/>
      <c r="AR364" s="183"/>
      <c r="AS364" s="183"/>
      <c r="AT364" s="183"/>
      <c r="AU364" s="183"/>
      <c r="AV364" s="183"/>
      <c r="AW364" s="183"/>
      <c r="AX364" s="183"/>
      <c r="AY364" s="183"/>
      <c r="AZ364" s="183"/>
      <c r="BA364" s="183"/>
      <c r="BB364" s="183"/>
      <c r="BC364" s="183"/>
      <c r="BD364" s="183"/>
      <c r="BE364" s="183"/>
      <c r="BF364" s="183"/>
      <c r="BG364" s="183"/>
      <c r="BH364" s="183"/>
      <c r="BI364" s="183"/>
      <c r="BJ364" s="183"/>
    </row>
    <row r="365" spans="2:62" ht="12.75">
      <c r="B365" s="183"/>
      <c r="C365" s="183"/>
      <c r="D365" s="183"/>
      <c r="E365" s="183"/>
      <c r="F365" s="183"/>
      <c r="G365" s="183"/>
      <c r="H365" s="183"/>
      <c r="I365" s="183"/>
      <c r="J365" s="183"/>
      <c r="K365" s="183"/>
      <c r="L365" s="183"/>
      <c r="M365" s="183"/>
      <c r="N365" s="183"/>
      <c r="O365" s="183"/>
      <c r="P365" s="183"/>
      <c r="Q365" s="183"/>
      <c r="R365" s="183"/>
      <c r="S365" s="183"/>
      <c r="T365" s="183"/>
      <c r="U365" s="183"/>
      <c r="V365" s="183"/>
      <c r="W365" s="183"/>
      <c r="X365" s="183"/>
      <c r="Y365" s="183"/>
      <c r="Z365" s="183"/>
      <c r="AA365" s="183"/>
      <c r="AB365" s="183"/>
      <c r="AC365" s="183"/>
      <c r="AD365" s="183"/>
      <c r="AE365" s="183"/>
      <c r="AF365" s="183"/>
      <c r="AG365" s="183"/>
      <c r="AH365" s="183"/>
      <c r="AI365" s="183"/>
      <c r="AJ365" s="183"/>
      <c r="AK365" s="183"/>
      <c r="AL365" s="183"/>
      <c r="AM365" s="183"/>
      <c r="AN365" s="183"/>
      <c r="AO365" s="183"/>
      <c r="AP365" s="183"/>
      <c r="AQ365" s="183"/>
      <c r="AR365" s="183"/>
      <c r="AS365" s="183"/>
      <c r="AT365" s="183"/>
      <c r="AU365" s="183"/>
      <c r="AV365" s="183"/>
      <c r="AW365" s="183"/>
      <c r="AX365" s="183"/>
      <c r="AY365" s="183"/>
      <c r="AZ365" s="183"/>
      <c r="BA365" s="183"/>
      <c r="BB365" s="183"/>
      <c r="BC365" s="183"/>
      <c r="BD365" s="183"/>
      <c r="BE365" s="183"/>
      <c r="BF365" s="183"/>
      <c r="BG365" s="183"/>
      <c r="BH365" s="183"/>
      <c r="BI365" s="183"/>
      <c r="BJ365" s="183"/>
    </row>
    <row r="366" spans="2:62" ht="12.75">
      <c r="B366" s="183"/>
      <c r="C366" s="183"/>
      <c r="D366" s="183"/>
      <c r="E366" s="183"/>
      <c r="F366" s="183"/>
      <c r="G366" s="183"/>
      <c r="H366" s="183"/>
      <c r="I366" s="183"/>
      <c r="J366" s="183"/>
      <c r="K366" s="183"/>
      <c r="L366" s="183"/>
      <c r="M366" s="183"/>
      <c r="N366" s="183"/>
      <c r="O366" s="183"/>
      <c r="P366" s="183"/>
      <c r="Q366" s="183"/>
      <c r="R366" s="183"/>
      <c r="S366" s="183"/>
      <c r="T366" s="183"/>
      <c r="U366" s="183"/>
      <c r="V366" s="183"/>
      <c r="W366" s="183"/>
      <c r="X366" s="183"/>
      <c r="Y366" s="183"/>
      <c r="Z366" s="183"/>
      <c r="AA366" s="183"/>
      <c r="AB366" s="183"/>
      <c r="AC366" s="183"/>
      <c r="AD366" s="183"/>
      <c r="AE366" s="183"/>
      <c r="AF366" s="183"/>
      <c r="AG366" s="183"/>
      <c r="AH366" s="183"/>
      <c r="AI366" s="183"/>
      <c r="AJ366" s="183"/>
      <c r="AK366" s="183"/>
      <c r="AL366" s="183"/>
      <c r="AM366" s="183"/>
      <c r="AN366" s="183"/>
      <c r="AO366" s="183"/>
      <c r="AP366" s="183"/>
      <c r="AQ366" s="183"/>
      <c r="AR366" s="183"/>
      <c r="AS366" s="183"/>
      <c r="AT366" s="183"/>
      <c r="AU366" s="183"/>
      <c r="AV366" s="183"/>
      <c r="AW366" s="183"/>
      <c r="AX366" s="183"/>
      <c r="AY366" s="183"/>
      <c r="AZ366" s="183"/>
      <c r="BA366" s="183"/>
      <c r="BB366" s="183"/>
      <c r="BC366" s="183"/>
      <c r="BD366" s="183"/>
      <c r="BE366" s="183"/>
      <c r="BF366" s="183"/>
      <c r="BG366" s="183"/>
      <c r="BH366" s="183"/>
      <c r="BI366" s="183"/>
      <c r="BJ366" s="183"/>
    </row>
    <row r="367" spans="2:62" ht="12.75">
      <c r="B367" s="183"/>
      <c r="C367" s="183"/>
      <c r="D367" s="183"/>
      <c r="E367" s="183"/>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c r="AB367" s="183"/>
      <c r="AC367" s="183"/>
      <c r="AD367" s="183"/>
      <c r="AE367" s="183"/>
      <c r="AF367" s="183"/>
      <c r="AG367" s="183"/>
      <c r="AH367" s="183"/>
      <c r="AI367" s="183"/>
      <c r="AJ367" s="183"/>
      <c r="AK367" s="183"/>
      <c r="AL367" s="183"/>
      <c r="AM367" s="183"/>
      <c r="AN367" s="183"/>
      <c r="AO367" s="183"/>
      <c r="AP367" s="183"/>
      <c r="AQ367" s="183"/>
      <c r="AR367" s="183"/>
      <c r="AS367" s="183"/>
      <c r="AT367" s="183"/>
      <c r="AU367" s="183"/>
      <c r="AV367" s="183"/>
      <c r="AW367" s="183"/>
      <c r="AX367" s="183"/>
      <c r="AY367" s="183"/>
      <c r="AZ367" s="183"/>
      <c r="BA367" s="183"/>
      <c r="BB367" s="183"/>
      <c r="BC367" s="183"/>
      <c r="BD367" s="183"/>
      <c r="BE367" s="183"/>
      <c r="BF367" s="183"/>
      <c r="BG367" s="183"/>
      <c r="BH367" s="183"/>
      <c r="BI367" s="183"/>
      <c r="BJ367" s="183"/>
    </row>
    <row r="368" spans="2:62" ht="12.75">
      <c r="B368" s="183"/>
      <c r="C368" s="183"/>
      <c r="D368" s="183"/>
      <c r="E368" s="183"/>
      <c r="F368" s="183"/>
      <c r="G368" s="183"/>
      <c r="H368" s="183"/>
      <c r="I368" s="183"/>
      <c r="J368" s="183"/>
      <c r="K368" s="183"/>
      <c r="L368" s="183"/>
      <c r="M368" s="183"/>
      <c r="N368" s="183"/>
      <c r="O368" s="183"/>
      <c r="P368" s="183"/>
      <c r="Q368" s="183"/>
      <c r="R368" s="183"/>
      <c r="S368" s="183"/>
      <c r="T368" s="183"/>
      <c r="U368" s="183"/>
      <c r="V368" s="183"/>
      <c r="W368" s="183"/>
      <c r="X368" s="183"/>
      <c r="Y368" s="183"/>
      <c r="Z368" s="183"/>
      <c r="AA368" s="183"/>
      <c r="AB368" s="183"/>
      <c r="AC368" s="183"/>
      <c r="AD368" s="183"/>
      <c r="AE368" s="183"/>
      <c r="AF368" s="183"/>
      <c r="AG368" s="183"/>
      <c r="AH368" s="183"/>
      <c r="AI368" s="183"/>
      <c r="AJ368" s="183"/>
      <c r="AK368" s="183"/>
      <c r="AL368" s="183"/>
      <c r="AM368" s="183"/>
      <c r="AN368" s="183"/>
      <c r="AO368" s="183"/>
      <c r="AP368" s="183"/>
      <c r="AQ368" s="183"/>
      <c r="AR368" s="183"/>
      <c r="AS368" s="183"/>
      <c r="AT368" s="183"/>
      <c r="AU368" s="183"/>
      <c r="AV368" s="183"/>
      <c r="AW368" s="183"/>
      <c r="AX368" s="183"/>
      <c r="AY368" s="183"/>
      <c r="AZ368" s="183"/>
      <c r="BA368" s="183"/>
      <c r="BB368" s="183"/>
      <c r="BC368" s="183"/>
      <c r="BD368" s="183"/>
      <c r="BE368" s="183"/>
      <c r="BF368" s="183"/>
      <c r="BG368" s="183"/>
      <c r="BH368" s="183"/>
      <c r="BI368" s="183"/>
      <c r="BJ368" s="183"/>
    </row>
    <row r="369" spans="2:62" ht="12.75">
      <c r="B369" s="183"/>
      <c r="C369" s="183"/>
      <c r="D369" s="183"/>
      <c r="E369" s="183"/>
      <c r="F369" s="183"/>
      <c r="G369" s="183"/>
      <c r="H369" s="183"/>
      <c r="I369" s="183"/>
      <c r="J369" s="183"/>
      <c r="K369" s="183"/>
      <c r="L369" s="183"/>
      <c r="M369" s="183"/>
      <c r="N369" s="183"/>
      <c r="O369" s="183"/>
      <c r="P369" s="183"/>
      <c r="Q369" s="183"/>
      <c r="R369" s="183"/>
      <c r="S369" s="183"/>
      <c r="T369" s="183"/>
      <c r="U369" s="183"/>
      <c r="V369" s="183"/>
      <c r="W369" s="183"/>
      <c r="X369" s="183"/>
      <c r="Y369" s="183"/>
      <c r="Z369" s="183"/>
      <c r="AA369" s="183"/>
      <c r="AB369" s="183"/>
      <c r="AC369" s="183"/>
      <c r="AD369" s="183"/>
      <c r="AE369" s="183"/>
      <c r="AF369" s="183"/>
      <c r="AG369" s="183"/>
      <c r="AH369" s="183"/>
      <c r="AI369" s="183"/>
      <c r="AJ369" s="183"/>
      <c r="AK369" s="183"/>
      <c r="AL369" s="183"/>
      <c r="AM369" s="183"/>
      <c r="AN369" s="183"/>
      <c r="AO369" s="183"/>
      <c r="AP369" s="183"/>
      <c r="AQ369" s="183"/>
      <c r="AR369" s="183"/>
      <c r="AS369" s="183"/>
      <c r="AT369" s="183"/>
      <c r="AU369" s="183"/>
      <c r="AV369" s="183"/>
      <c r="AW369" s="183"/>
      <c r="AX369" s="183"/>
      <c r="AY369" s="183"/>
      <c r="AZ369" s="183"/>
      <c r="BA369" s="183"/>
      <c r="BB369" s="183"/>
      <c r="BC369" s="183"/>
      <c r="BD369" s="183"/>
      <c r="BE369" s="183"/>
      <c r="BF369" s="183"/>
      <c r="BG369" s="183"/>
      <c r="BH369" s="183"/>
      <c r="BI369" s="183"/>
      <c r="BJ369" s="183"/>
    </row>
    <row r="370" spans="2:62" ht="12.75">
      <c r="B370" s="183"/>
      <c r="C370" s="183"/>
      <c r="D370" s="183"/>
      <c r="E370" s="183"/>
      <c r="F370" s="183"/>
      <c r="G370" s="183"/>
      <c r="H370" s="183"/>
      <c r="I370" s="183"/>
      <c r="J370" s="183"/>
      <c r="K370" s="183"/>
      <c r="L370" s="183"/>
      <c r="M370" s="183"/>
      <c r="N370" s="183"/>
      <c r="O370" s="183"/>
      <c r="P370" s="183"/>
      <c r="Q370" s="183"/>
      <c r="R370" s="183"/>
      <c r="S370" s="183"/>
      <c r="T370" s="183"/>
      <c r="U370" s="183"/>
      <c r="V370" s="183"/>
      <c r="W370" s="183"/>
      <c r="X370" s="183"/>
      <c r="Y370" s="183"/>
      <c r="Z370" s="183"/>
      <c r="AA370" s="183"/>
      <c r="AB370" s="183"/>
      <c r="AC370" s="183"/>
      <c r="AD370" s="183"/>
      <c r="AE370" s="183"/>
      <c r="AF370" s="183"/>
      <c r="AG370" s="183"/>
      <c r="AH370" s="183"/>
      <c r="AI370" s="183"/>
      <c r="AJ370" s="183"/>
      <c r="AK370" s="183"/>
      <c r="AL370" s="183"/>
      <c r="AM370" s="183"/>
      <c r="AN370" s="183"/>
      <c r="AO370" s="183"/>
      <c r="AP370" s="183"/>
      <c r="AQ370" s="183"/>
      <c r="AR370" s="183"/>
      <c r="AS370" s="183"/>
      <c r="AT370" s="183"/>
      <c r="AU370" s="183"/>
      <c r="AV370" s="183"/>
      <c r="AW370" s="183"/>
      <c r="AX370" s="183"/>
      <c r="AY370" s="183"/>
      <c r="AZ370" s="183"/>
      <c r="BA370" s="183"/>
      <c r="BB370" s="183"/>
      <c r="BC370" s="183"/>
      <c r="BD370" s="183"/>
      <c r="BE370" s="183"/>
      <c r="BF370" s="183"/>
      <c r="BG370" s="183"/>
      <c r="BH370" s="183"/>
      <c r="BI370" s="183"/>
      <c r="BJ370" s="183"/>
    </row>
    <row r="371" spans="2:62" ht="12.75">
      <c r="B371" s="183"/>
      <c r="C371" s="183"/>
      <c r="D371" s="183"/>
      <c r="E371" s="183"/>
      <c r="F371" s="183"/>
      <c r="G371" s="183"/>
      <c r="H371" s="183"/>
      <c r="I371" s="183"/>
      <c r="J371" s="183"/>
      <c r="K371" s="183"/>
      <c r="L371" s="183"/>
      <c r="M371" s="183"/>
      <c r="N371" s="183"/>
      <c r="O371" s="183"/>
      <c r="P371" s="183"/>
      <c r="Q371" s="183"/>
      <c r="R371" s="183"/>
      <c r="S371" s="183"/>
      <c r="T371" s="183"/>
      <c r="U371" s="183"/>
      <c r="V371" s="183"/>
      <c r="W371" s="183"/>
      <c r="X371" s="183"/>
      <c r="Y371" s="183"/>
      <c r="Z371" s="183"/>
      <c r="AA371" s="183"/>
      <c r="AB371" s="183"/>
      <c r="AC371" s="183"/>
      <c r="AD371" s="183"/>
      <c r="AE371" s="183"/>
      <c r="AF371" s="183"/>
      <c r="AG371" s="183"/>
      <c r="AH371" s="183"/>
      <c r="AI371" s="183"/>
      <c r="AJ371" s="183"/>
      <c r="AK371" s="183"/>
      <c r="AL371" s="183"/>
      <c r="AM371" s="183"/>
      <c r="AN371" s="183"/>
      <c r="AO371" s="183"/>
      <c r="AP371" s="183"/>
      <c r="AQ371" s="183"/>
      <c r="AR371" s="183"/>
      <c r="AS371" s="183"/>
      <c r="AT371" s="183"/>
      <c r="AU371" s="183"/>
      <c r="AV371" s="183"/>
      <c r="AW371" s="183"/>
      <c r="AX371" s="183"/>
      <c r="AY371" s="183"/>
      <c r="AZ371" s="183"/>
      <c r="BA371" s="183"/>
      <c r="BB371" s="183"/>
      <c r="BC371" s="183"/>
      <c r="BD371" s="183"/>
      <c r="BE371" s="183"/>
      <c r="BF371" s="183"/>
      <c r="BG371" s="183"/>
      <c r="BH371" s="183"/>
      <c r="BI371" s="183"/>
      <c r="BJ371" s="183"/>
    </row>
    <row r="372" spans="2:62" ht="12.75">
      <c r="B372" s="183"/>
      <c r="C372" s="183"/>
      <c r="D372" s="183"/>
      <c r="E372" s="183"/>
      <c r="F372" s="183"/>
      <c r="G372" s="183"/>
      <c r="H372" s="183"/>
      <c r="I372" s="183"/>
      <c r="J372" s="183"/>
      <c r="K372" s="183"/>
      <c r="L372" s="183"/>
      <c r="M372" s="183"/>
      <c r="N372" s="183"/>
      <c r="O372" s="183"/>
      <c r="P372" s="183"/>
      <c r="Q372" s="183"/>
      <c r="R372" s="183"/>
      <c r="S372" s="183"/>
      <c r="T372" s="183"/>
      <c r="U372" s="183"/>
      <c r="V372" s="183"/>
      <c r="W372" s="183"/>
      <c r="X372" s="183"/>
      <c r="Y372" s="183"/>
      <c r="Z372" s="183"/>
      <c r="AA372" s="183"/>
      <c r="AB372" s="183"/>
      <c r="AC372" s="183"/>
      <c r="AD372" s="183"/>
      <c r="AE372" s="183"/>
      <c r="AF372" s="183"/>
      <c r="AG372" s="183"/>
      <c r="AH372" s="183"/>
      <c r="AI372" s="183"/>
      <c r="AJ372" s="183"/>
      <c r="AK372" s="183"/>
      <c r="AL372" s="183"/>
      <c r="AM372" s="183"/>
      <c r="AN372" s="183"/>
      <c r="AO372" s="183"/>
      <c r="AP372" s="183"/>
      <c r="AQ372" s="183"/>
      <c r="AR372" s="183"/>
      <c r="AS372" s="183"/>
      <c r="AT372" s="183"/>
      <c r="AU372" s="183"/>
      <c r="AV372" s="183"/>
      <c r="AW372" s="183"/>
      <c r="AX372" s="183"/>
      <c r="AY372" s="183"/>
      <c r="AZ372" s="183"/>
      <c r="BA372" s="183"/>
      <c r="BB372" s="183"/>
      <c r="BC372" s="183"/>
      <c r="BD372" s="183"/>
      <c r="BE372" s="183"/>
      <c r="BF372" s="183"/>
      <c r="BG372" s="183"/>
      <c r="BH372" s="183"/>
      <c r="BI372" s="183"/>
      <c r="BJ372" s="183"/>
    </row>
    <row r="373" spans="2:62" ht="12.75">
      <c r="B373" s="183"/>
      <c r="C373" s="183"/>
      <c r="D373" s="183"/>
      <c r="E373" s="183"/>
      <c r="F373" s="183"/>
      <c r="G373" s="183"/>
      <c r="H373" s="183"/>
      <c r="I373" s="183"/>
      <c r="J373" s="183"/>
      <c r="K373" s="183"/>
      <c r="L373" s="183"/>
      <c r="M373" s="183"/>
      <c r="N373" s="183"/>
      <c r="O373" s="183"/>
      <c r="P373" s="183"/>
      <c r="Q373" s="183"/>
      <c r="R373" s="183"/>
      <c r="S373" s="183"/>
      <c r="T373" s="183"/>
      <c r="U373" s="183"/>
      <c r="V373" s="183"/>
      <c r="W373" s="183"/>
      <c r="X373" s="183"/>
      <c r="Y373" s="183"/>
      <c r="Z373" s="183"/>
      <c r="AA373" s="183"/>
      <c r="AB373" s="183"/>
      <c r="AC373" s="183"/>
      <c r="AD373" s="183"/>
      <c r="AE373" s="183"/>
      <c r="AF373" s="183"/>
      <c r="AG373" s="183"/>
      <c r="AH373" s="183"/>
      <c r="AI373" s="183"/>
      <c r="AJ373" s="183"/>
      <c r="AK373" s="183"/>
      <c r="AL373" s="183"/>
      <c r="AM373" s="183"/>
      <c r="AN373" s="183"/>
      <c r="AO373" s="183"/>
      <c r="AP373" s="183"/>
      <c r="AQ373" s="183"/>
      <c r="AR373" s="183"/>
      <c r="AS373" s="183"/>
      <c r="AT373" s="183"/>
      <c r="AU373" s="183"/>
      <c r="AV373" s="183"/>
      <c r="AW373" s="183"/>
      <c r="AX373" s="183"/>
      <c r="AY373" s="183"/>
      <c r="AZ373" s="183"/>
      <c r="BA373" s="183"/>
      <c r="BB373" s="183"/>
      <c r="BC373" s="183"/>
      <c r="BD373" s="183"/>
      <c r="BE373" s="183"/>
      <c r="BF373" s="183"/>
      <c r="BG373" s="183"/>
      <c r="BH373" s="183"/>
      <c r="BI373" s="183"/>
      <c r="BJ373" s="183"/>
    </row>
    <row r="374" spans="2:62" ht="12.75">
      <c r="B374" s="183"/>
      <c r="C374" s="183"/>
      <c r="D374" s="183"/>
      <c r="E374" s="183"/>
      <c r="F374" s="183"/>
      <c r="G374" s="183"/>
      <c r="H374" s="183"/>
      <c r="I374" s="183"/>
      <c r="J374" s="183"/>
      <c r="K374" s="183"/>
      <c r="L374" s="183"/>
      <c r="M374" s="183"/>
      <c r="N374" s="183"/>
      <c r="O374" s="183"/>
      <c r="P374" s="183"/>
      <c r="Q374" s="183"/>
      <c r="R374" s="183"/>
      <c r="S374" s="183"/>
      <c r="T374" s="183"/>
      <c r="U374" s="183"/>
      <c r="V374" s="183"/>
      <c r="W374" s="183"/>
      <c r="X374" s="183"/>
      <c r="Y374" s="183"/>
      <c r="Z374" s="183"/>
      <c r="AA374" s="183"/>
      <c r="AB374" s="183"/>
      <c r="AC374" s="183"/>
      <c r="AD374" s="183"/>
      <c r="AE374" s="183"/>
      <c r="AF374" s="183"/>
      <c r="AG374" s="183"/>
      <c r="AH374" s="183"/>
      <c r="AI374" s="183"/>
      <c r="AJ374" s="183"/>
      <c r="AK374" s="183"/>
      <c r="AL374" s="183"/>
      <c r="AM374" s="183"/>
      <c r="AN374" s="183"/>
      <c r="AO374" s="183"/>
      <c r="AP374" s="183"/>
      <c r="AQ374" s="183"/>
      <c r="AR374" s="183"/>
      <c r="AS374" s="183"/>
      <c r="AT374" s="183"/>
      <c r="AU374" s="183"/>
      <c r="AV374" s="183"/>
      <c r="AW374" s="183"/>
      <c r="AX374" s="183"/>
      <c r="AY374" s="183"/>
      <c r="AZ374" s="183"/>
      <c r="BA374" s="183"/>
      <c r="BB374" s="183"/>
      <c r="BC374" s="183"/>
      <c r="BD374" s="183"/>
      <c r="BE374" s="183"/>
      <c r="BF374" s="183"/>
      <c r="BG374" s="183"/>
      <c r="BH374" s="183"/>
      <c r="BI374" s="183"/>
      <c r="BJ374" s="183"/>
    </row>
    <row r="375" spans="2:62" ht="12.75">
      <c r="B375" s="183"/>
      <c r="C375" s="183"/>
      <c r="D375" s="183"/>
      <c r="E375" s="183"/>
      <c r="F375" s="183"/>
      <c r="G375" s="183"/>
      <c r="H375" s="183"/>
      <c r="I375" s="183"/>
      <c r="J375" s="183"/>
      <c r="K375" s="183"/>
      <c r="L375" s="183"/>
      <c r="M375" s="183"/>
      <c r="N375" s="183"/>
      <c r="O375" s="183"/>
      <c r="P375" s="183"/>
      <c r="Q375" s="183"/>
      <c r="R375" s="183"/>
      <c r="S375" s="183"/>
      <c r="T375" s="183"/>
      <c r="U375" s="183"/>
      <c r="V375" s="183"/>
      <c r="W375" s="183"/>
      <c r="X375" s="183"/>
      <c r="Y375" s="183"/>
      <c r="Z375" s="183"/>
      <c r="AA375" s="183"/>
      <c r="AB375" s="183"/>
      <c r="AC375" s="183"/>
      <c r="AD375" s="183"/>
      <c r="AE375" s="183"/>
      <c r="AF375" s="183"/>
      <c r="AG375" s="183"/>
      <c r="AH375" s="183"/>
      <c r="AI375" s="183"/>
      <c r="AJ375" s="183"/>
      <c r="AK375" s="183"/>
      <c r="AL375" s="183"/>
      <c r="AM375" s="183"/>
      <c r="AN375" s="183"/>
      <c r="AO375" s="183"/>
      <c r="AP375" s="183"/>
      <c r="AQ375" s="183"/>
      <c r="AR375" s="183"/>
      <c r="AS375" s="183"/>
      <c r="AT375" s="183"/>
      <c r="AU375" s="183"/>
      <c r="AV375" s="183"/>
      <c r="AW375" s="183"/>
      <c r="AX375" s="183"/>
      <c r="AY375" s="183"/>
      <c r="AZ375" s="183"/>
      <c r="BA375" s="183"/>
      <c r="BB375" s="183"/>
      <c r="BC375" s="183"/>
      <c r="BD375" s="183"/>
      <c r="BE375" s="183"/>
      <c r="BF375" s="183"/>
      <c r="BG375" s="183"/>
      <c r="BH375" s="183"/>
      <c r="BI375" s="183"/>
      <c r="BJ375" s="183"/>
    </row>
    <row r="376" spans="2:62" ht="12.75">
      <c r="B376" s="183"/>
      <c r="C376" s="183"/>
      <c r="D376" s="183"/>
      <c r="E376" s="183"/>
      <c r="F376" s="183"/>
      <c r="G376" s="183"/>
      <c r="H376" s="183"/>
      <c r="I376" s="183"/>
      <c r="J376" s="183"/>
      <c r="K376" s="183"/>
      <c r="L376" s="183"/>
      <c r="M376" s="183"/>
      <c r="N376" s="183"/>
      <c r="O376" s="183"/>
      <c r="P376" s="183"/>
      <c r="Q376" s="183"/>
      <c r="R376" s="183"/>
      <c r="S376" s="183"/>
      <c r="T376" s="183"/>
      <c r="U376" s="183"/>
      <c r="V376" s="183"/>
      <c r="W376" s="183"/>
      <c r="X376" s="183"/>
      <c r="Y376" s="183"/>
      <c r="Z376" s="183"/>
      <c r="AA376" s="183"/>
      <c r="AB376" s="183"/>
      <c r="AC376" s="183"/>
      <c r="AD376" s="183"/>
      <c r="AE376" s="183"/>
      <c r="AF376" s="183"/>
      <c r="AG376" s="183"/>
      <c r="AH376" s="183"/>
      <c r="AI376" s="183"/>
      <c r="AJ376" s="183"/>
      <c r="AK376" s="183"/>
      <c r="AL376" s="183"/>
      <c r="AM376" s="183"/>
      <c r="AN376" s="183"/>
      <c r="AO376" s="183"/>
      <c r="AP376" s="183"/>
      <c r="AQ376" s="183"/>
      <c r="AR376" s="183"/>
      <c r="AS376" s="183"/>
      <c r="AT376" s="183"/>
      <c r="AU376" s="183"/>
      <c r="AV376" s="183"/>
      <c r="AW376" s="183"/>
      <c r="AX376" s="183"/>
      <c r="AY376" s="183"/>
      <c r="AZ376" s="183"/>
      <c r="BA376" s="183"/>
      <c r="BB376" s="183"/>
      <c r="BC376" s="183"/>
      <c r="BD376" s="183"/>
      <c r="BE376" s="183"/>
      <c r="BF376" s="183"/>
      <c r="BG376" s="183"/>
      <c r="BH376" s="183"/>
      <c r="BI376" s="183"/>
      <c r="BJ376" s="183"/>
    </row>
    <row r="377" spans="2:62" ht="12.75">
      <c r="B377" s="183"/>
      <c r="C377" s="183"/>
      <c r="D377" s="183"/>
      <c r="E377" s="183"/>
      <c r="F377" s="183"/>
      <c r="G377" s="183"/>
      <c r="H377" s="183"/>
      <c r="I377" s="183"/>
      <c r="J377" s="183"/>
      <c r="K377" s="183"/>
      <c r="L377" s="183"/>
      <c r="M377" s="183"/>
      <c r="N377" s="183"/>
      <c r="O377" s="183"/>
      <c r="P377" s="183"/>
      <c r="Q377" s="183"/>
      <c r="R377" s="183"/>
      <c r="S377" s="183"/>
      <c r="T377" s="183"/>
      <c r="U377" s="183"/>
      <c r="V377" s="183"/>
      <c r="W377" s="183"/>
      <c r="X377" s="183"/>
      <c r="Y377" s="183"/>
      <c r="Z377" s="183"/>
      <c r="AA377" s="183"/>
      <c r="AB377" s="183"/>
      <c r="AC377" s="183"/>
      <c r="AD377" s="183"/>
      <c r="AE377" s="183"/>
      <c r="AF377" s="183"/>
      <c r="AG377" s="183"/>
      <c r="AH377" s="183"/>
      <c r="AI377" s="183"/>
      <c r="AJ377" s="183"/>
      <c r="AK377" s="183"/>
      <c r="AL377" s="183"/>
      <c r="AM377" s="183"/>
      <c r="AN377" s="183"/>
      <c r="AO377" s="183"/>
      <c r="AP377" s="183"/>
      <c r="AQ377" s="183"/>
      <c r="AR377" s="183"/>
      <c r="AS377" s="183"/>
      <c r="AT377" s="183"/>
      <c r="AU377" s="183"/>
      <c r="AV377" s="183"/>
      <c r="AW377" s="183"/>
      <c r="AX377" s="183"/>
      <c r="AY377" s="183"/>
      <c r="AZ377" s="183"/>
      <c r="BA377" s="183"/>
      <c r="BB377" s="183"/>
      <c r="BC377" s="183"/>
      <c r="BD377" s="183"/>
      <c r="BE377" s="183"/>
      <c r="BF377" s="183"/>
      <c r="BG377" s="183"/>
      <c r="BH377" s="183"/>
      <c r="BI377" s="183"/>
      <c r="BJ377" s="183"/>
    </row>
    <row r="378" spans="2:62" ht="12.75">
      <c r="B378" s="183"/>
      <c r="C378" s="183"/>
      <c r="D378" s="183"/>
      <c r="E378" s="183"/>
      <c r="F378" s="183"/>
      <c r="G378" s="183"/>
      <c r="H378" s="183"/>
      <c r="I378" s="183"/>
      <c r="J378" s="183"/>
      <c r="K378" s="183"/>
      <c r="L378" s="183"/>
      <c r="M378" s="183"/>
      <c r="N378" s="183"/>
      <c r="O378" s="183"/>
      <c r="P378" s="183"/>
      <c r="Q378" s="183"/>
      <c r="R378" s="183"/>
      <c r="S378" s="183"/>
      <c r="T378" s="183"/>
      <c r="U378" s="183"/>
      <c r="V378" s="183"/>
      <c r="W378" s="183"/>
      <c r="X378" s="183"/>
      <c r="Y378" s="183"/>
      <c r="Z378" s="183"/>
      <c r="AA378" s="183"/>
      <c r="AB378" s="183"/>
      <c r="AC378" s="183"/>
      <c r="AD378" s="183"/>
      <c r="AE378" s="183"/>
      <c r="AF378" s="183"/>
      <c r="AG378" s="183"/>
      <c r="AH378" s="183"/>
      <c r="AI378" s="183"/>
      <c r="AJ378" s="183"/>
      <c r="AK378" s="183"/>
      <c r="AL378" s="183"/>
      <c r="AM378" s="183"/>
      <c r="AN378" s="183"/>
      <c r="AO378" s="183"/>
      <c r="AP378" s="183"/>
      <c r="AQ378" s="183"/>
      <c r="AR378" s="183"/>
      <c r="AS378" s="183"/>
      <c r="AT378" s="183"/>
      <c r="AU378" s="183"/>
      <c r="AV378" s="183"/>
      <c r="AW378" s="183"/>
      <c r="AX378" s="183"/>
      <c r="AY378" s="183"/>
      <c r="AZ378" s="183"/>
      <c r="BA378" s="183"/>
      <c r="BB378" s="183"/>
      <c r="BC378" s="183"/>
      <c r="BD378" s="183"/>
      <c r="BE378" s="183"/>
      <c r="BF378" s="183"/>
      <c r="BG378" s="183"/>
      <c r="BH378" s="183"/>
      <c r="BI378" s="183"/>
      <c r="BJ378" s="183"/>
    </row>
    <row r="379" spans="2:62" ht="12.75">
      <c r="B379" s="183"/>
      <c r="C379" s="183"/>
      <c r="D379" s="183"/>
      <c r="E379" s="183"/>
      <c r="F379" s="183"/>
      <c r="G379" s="183"/>
      <c r="H379" s="183"/>
      <c r="I379" s="183"/>
      <c r="J379" s="183"/>
      <c r="K379" s="183"/>
      <c r="L379" s="183"/>
      <c r="M379" s="183"/>
      <c r="N379" s="183"/>
      <c r="O379" s="183"/>
      <c r="P379" s="183"/>
      <c r="Q379" s="183"/>
      <c r="R379" s="183"/>
      <c r="S379" s="183"/>
      <c r="T379" s="183"/>
      <c r="U379" s="183"/>
      <c r="V379" s="183"/>
      <c r="W379" s="183"/>
      <c r="X379" s="183"/>
      <c r="Y379" s="183"/>
      <c r="Z379" s="183"/>
      <c r="AA379" s="183"/>
      <c r="AB379" s="183"/>
      <c r="AC379" s="183"/>
      <c r="AD379" s="183"/>
      <c r="AE379" s="183"/>
      <c r="AF379" s="183"/>
      <c r="AG379" s="183"/>
      <c r="AH379" s="183"/>
      <c r="AI379" s="183"/>
      <c r="AJ379" s="183"/>
      <c r="AK379" s="183"/>
      <c r="AL379" s="183"/>
      <c r="AM379" s="183"/>
      <c r="AN379" s="183"/>
      <c r="AO379" s="183"/>
      <c r="AP379" s="183"/>
      <c r="AQ379" s="183"/>
      <c r="AR379" s="183"/>
      <c r="AS379" s="183"/>
      <c r="AT379" s="183"/>
      <c r="AU379" s="183"/>
      <c r="AV379" s="183"/>
      <c r="AW379" s="183"/>
      <c r="AX379" s="183"/>
      <c r="AY379" s="183"/>
      <c r="AZ379" s="183"/>
      <c r="BA379" s="183"/>
      <c r="BB379" s="183"/>
      <c r="BC379" s="183"/>
      <c r="BD379" s="183"/>
      <c r="BE379" s="183"/>
      <c r="BF379" s="183"/>
      <c r="BG379" s="183"/>
      <c r="BH379" s="183"/>
      <c r="BI379" s="183"/>
      <c r="BJ379" s="183"/>
    </row>
    <row r="380" spans="2:62" ht="12.75">
      <c r="B380" s="183"/>
      <c r="C380" s="183"/>
      <c r="D380" s="183"/>
      <c r="E380" s="183"/>
      <c r="F380" s="183"/>
      <c r="G380" s="183"/>
      <c r="H380" s="183"/>
      <c r="I380" s="183"/>
      <c r="J380" s="183"/>
      <c r="K380" s="183"/>
      <c r="L380" s="183"/>
      <c r="M380" s="183"/>
      <c r="N380" s="183"/>
      <c r="O380" s="183"/>
      <c r="P380" s="183"/>
      <c r="Q380" s="183"/>
      <c r="R380" s="183"/>
      <c r="S380" s="183"/>
      <c r="T380" s="183"/>
      <c r="U380" s="183"/>
      <c r="V380" s="183"/>
      <c r="W380" s="183"/>
      <c r="X380" s="183"/>
      <c r="Y380" s="183"/>
      <c r="Z380" s="183"/>
      <c r="AA380" s="183"/>
      <c r="AB380" s="183"/>
      <c r="AC380" s="183"/>
      <c r="AD380" s="183"/>
      <c r="AE380" s="183"/>
      <c r="AF380" s="183"/>
      <c r="AG380" s="183"/>
      <c r="AH380" s="183"/>
      <c r="AI380" s="183"/>
      <c r="AJ380" s="183"/>
      <c r="AK380" s="183"/>
      <c r="AL380" s="183"/>
      <c r="AM380" s="183"/>
      <c r="AN380" s="183"/>
      <c r="AO380" s="183"/>
      <c r="AP380" s="183"/>
      <c r="AQ380" s="183"/>
      <c r="AR380" s="183"/>
      <c r="AS380" s="183"/>
      <c r="AT380" s="183"/>
      <c r="AU380" s="183"/>
      <c r="AV380" s="183"/>
      <c r="AW380" s="183"/>
      <c r="AX380" s="183"/>
      <c r="AY380" s="183"/>
      <c r="AZ380" s="183"/>
      <c r="BA380" s="183"/>
      <c r="BB380" s="183"/>
      <c r="BC380" s="183"/>
      <c r="BD380" s="183"/>
      <c r="BE380" s="183"/>
      <c r="BF380" s="183"/>
      <c r="BG380" s="183"/>
      <c r="BH380" s="183"/>
      <c r="BI380" s="183"/>
      <c r="BJ380" s="183"/>
    </row>
    <row r="381" spans="2:62" ht="12.75">
      <c r="B381" s="183"/>
      <c r="C381" s="183"/>
      <c r="D381" s="183"/>
      <c r="E381" s="183"/>
      <c r="F381" s="183"/>
      <c r="G381" s="183"/>
      <c r="H381" s="183"/>
      <c r="I381" s="183"/>
      <c r="J381" s="183"/>
      <c r="K381" s="183"/>
      <c r="L381" s="183"/>
      <c r="M381" s="183"/>
      <c r="N381" s="183"/>
      <c r="O381" s="183"/>
      <c r="P381" s="183"/>
      <c r="Q381" s="183"/>
      <c r="R381" s="183"/>
      <c r="S381" s="183"/>
      <c r="T381" s="183"/>
      <c r="U381" s="183"/>
      <c r="V381" s="183"/>
      <c r="W381" s="183"/>
      <c r="X381" s="183"/>
      <c r="Y381" s="183"/>
      <c r="Z381" s="183"/>
      <c r="AA381" s="183"/>
      <c r="AB381" s="183"/>
      <c r="AC381" s="183"/>
      <c r="AD381" s="183"/>
      <c r="AE381" s="183"/>
      <c r="AF381" s="183"/>
      <c r="AG381" s="183"/>
      <c r="AH381" s="183"/>
      <c r="AI381" s="183"/>
      <c r="AJ381" s="183"/>
      <c r="AK381" s="183"/>
      <c r="AL381" s="183"/>
      <c r="AM381" s="183"/>
      <c r="AN381" s="183"/>
      <c r="AO381" s="183"/>
      <c r="AP381" s="183"/>
      <c r="AQ381" s="183"/>
      <c r="AR381" s="183"/>
      <c r="AS381" s="183"/>
      <c r="AT381" s="183"/>
      <c r="AU381" s="183"/>
      <c r="AV381" s="183"/>
      <c r="AW381" s="183"/>
      <c r="AX381" s="183"/>
      <c r="AY381" s="183"/>
      <c r="AZ381" s="183"/>
      <c r="BA381" s="183"/>
      <c r="BB381" s="183"/>
      <c r="BC381" s="183"/>
      <c r="BD381" s="183"/>
      <c r="BE381" s="183"/>
      <c r="BF381" s="183"/>
      <c r="BG381" s="183"/>
      <c r="BH381" s="183"/>
      <c r="BI381" s="183"/>
      <c r="BJ381" s="183"/>
    </row>
    <row r="382" spans="2:62" ht="12.75">
      <c r="B382" s="183"/>
      <c r="C382" s="183"/>
      <c r="D382" s="183"/>
      <c r="E382" s="183"/>
      <c r="F382" s="183"/>
      <c r="G382" s="183"/>
      <c r="H382" s="183"/>
      <c r="I382" s="183"/>
      <c r="J382" s="183"/>
      <c r="K382" s="183"/>
      <c r="L382" s="183"/>
      <c r="M382" s="183"/>
      <c r="N382" s="183"/>
      <c r="O382" s="183"/>
      <c r="P382" s="183"/>
      <c r="Q382" s="183"/>
      <c r="R382" s="183"/>
      <c r="S382" s="183"/>
      <c r="T382" s="183"/>
      <c r="U382" s="183"/>
      <c r="V382" s="183"/>
      <c r="W382" s="183"/>
      <c r="X382" s="183"/>
      <c r="Y382" s="183"/>
      <c r="Z382" s="183"/>
      <c r="AA382" s="183"/>
      <c r="AB382" s="183"/>
      <c r="AC382" s="183"/>
      <c r="AD382" s="183"/>
      <c r="AE382" s="183"/>
      <c r="AF382" s="183"/>
      <c r="AG382" s="183"/>
      <c r="AH382" s="183"/>
      <c r="AI382" s="183"/>
      <c r="AJ382" s="183"/>
      <c r="AK382" s="183"/>
      <c r="AL382" s="183"/>
      <c r="AM382" s="183"/>
      <c r="AN382" s="183"/>
      <c r="AO382" s="183"/>
      <c r="AP382" s="183"/>
      <c r="AQ382" s="183"/>
      <c r="AR382" s="183"/>
      <c r="AS382" s="183"/>
      <c r="AT382" s="183"/>
      <c r="AU382" s="183"/>
      <c r="AV382" s="183"/>
      <c r="AW382" s="183"/>
      <c r="AX382" s="183"/>
      <c r="AY382" s="183"/>
      <c r="AZ382" s="183"/>
      <c r="BA382" s="183"/>
      <c r="BB382" s="183"/>
      <c r="BC382" s="183"/>
      <c r="BD382" s="183"/>
      <c r="BE382" s="183"/>
      <c r="BF382" s="183"/>
      <c r="BG382" s="183"/>
      <c r="BH382" s="183"/>
      <c r="BI382" s="183"/>
      <c r="BJ382" s="183"/>
    </row>
    <row r="383" spans="2:62" ht="12.75">
      <c r="B383" s="183"/>
      <c r="C383" s="183"/>
      <c r="D383" s="183"/>
      <c r="E383" s="183"/>
      <c r="F383" s="183"/>
      <c r="G383" s="183"/>
      <c r="H383" s="183"/>
      <c r="I383" s="183"/>
      <c r="J383" s="183"/>
      <c r="K383" s="183"/>
      <c r="L383" s="183"/>
      <c r="M383" s="183"/>
      <c r="N383" s="183"/>
      <c r="O383" s="183"/>
      <c r="P383" s="183"/>
      <c r="Q383" s="183"/>
      <c r="R383" s="183"/>
      <c r="S383" s="183"/>
      <c r="T383" s="183"/>
      <c r="U383" s="183"/>
      <c r="V383" s="183"/>
      <c r="W383" s="183"/>
      <c r="X383" s="183"/>
      <c r="Y383" s="183"/>
      <c r="Z383" s="183"/>
      <c r="AA383" s="183"/>
      <c r="AB383" s="183"/>
      <c r="AC383" s="183"/>
      <c r="AD383" s="183"/>
      <c r="AE383" s="183"/>
      <c r="AF383" s="183"/>
      <c r="AG383" s="183"/>
      <c r="AH383" s="183"/>
      <c r="AI383" s="183"/>
      <c r="AJ383" s="183"/>
      <c r="AK383" s="183"/>
      <c r="AL383" s="183"/>
      <c r="AM383" s="183"/>
      <c r="AN383" s="183"/>
      <c r="AO383" s="183"/>
      <c r="AP383" s="183"/>
      <c r="AQ383" s="183"/>
      <c r="AR383" s="183"/>
      <c r="AS383" s="183"/>
      <c r="AT383" s="183"/>
      <c r="AU383" s="183"/>
      <c r="AV383" s="183"/>
      <c r="AW383" s="183"/>
      <c r="AX383" s="183"/>
      <c r="AY383" s="183"/>
      <c r="AZ383" s="183"/>
      <c r="BA383" s="183"/>
      <c r="BB383" s="183"/>
      <c r="BC383" s="183"/>
      <c r="BD383" s="183"/>
      <c r="BE383" s="183"/>
      <c r="BF383" s="183"/>
      <c r="BG383" s="183"/>
      <c r="BH383" s="183"/>
      <c r="BI383" s="183"/>
      <c r="BJ383" s="183"/>
    </row>
    <row r="384" spans="2:62" ht="12.75">
      <c r="B384" s="183"/>
      <c r="C384" s="183"/>
      <c r="D384" s="183"/>
      <c r="E384" s="183"/>
      <c r="F384" s="183"/>
      <c r="G384" s="183"/>
      <c r="H384" s="183"/>
      <c r="I384" s="183"/>
      <c r="J384" s="183"/>
      <c r="K384" s="183"/>
      <c r="L384" s="183"/>
      <c r="M384" s="183"/>
      <c r="N384" s="183"/>
      <c r="O384" s="183"/>
      <c r="P384" s="183"/>
      <c r="Q384" s="183"/>
      <c r="R384" s="183"/>
      <c r="S384" s="183"/>
      <c r="T384" s="183"/>
      <c r="U384" s="183"/>
      <c r="V384" s="183"/>
      <c r="W384" s="183"/>
      <c r="X384" s="183"/>
      <c r="Y384" s="183"/>
      <c r="Z384" s="183"/>
      <c r="AA384" s="183"/>
      <c r="AB384" s="183"/>
      <c r="AC384" s="183"/>
      <c r="AD384" s="183"/>
      <c r="AE384" s="183"/>
      <c r="AF384" s="183"/>
      <c r="AG384" s="183"/>
      <c r="AH384" s="183"/>
      <c r="AI384" s="183"/>
      <c r="AJ384" s="183"/>
      <c r="AK384" s="183"/>
      <c r="AL384" s="183"/>
      <c r="AM384" s="183"/>
      <c r="AN384" s="183"/>
      <c r="AO384" s="183"/>
      <c r="AP384" s="183"/>
      <c r="AQ384" s="183"/>
      <c r="AR384" s="183"/>
      <c r="AS384" s="183"/>
      <c r="AT384" s="183"/>
      <c r="AU384" s="183"/>
      <c r="AV384" s="183"/>
      <c r="AW384" s="183"/>
      <c r="AX384" s="183"/>
      <c r="AY384" s="183"/>
      <c r="AZ384" s="183"/>
      <c r="BA384" s="183"/>
      <c r="BB384" s="183"/>
      <c r="BC384" s="183"/>
      <c r="BD384" s="183"/>
      <c r="BE384" s="183"/>
      <c r="BF384" s="183"/>
      <c r="BG384" s="183"/>
      <c r="BH384" s="183"/>
      <c r="BI384" s="183"/>
      <c r="BJ384" s="183"/>
    </row>
    <row r="385" spans="2:62" ht="12.75">
      <c r="B385" s="183"/>
      <c r="C385" s="183"/>
      <c r="D385" s="183"/>
      <c r="E385" s="183"/>
      <c r="F385" s="183"/>
      <c r="G385" s="183"/>
      <c r="H385" s="183"/>
      <c r="I385" s="183"/>
      <c r="J385" s="183"/>
      <c r="K385" s="183"/>
      <c r="L385" s="183"/>
      <c r="M385" s="183"/>
      <c r="N385" s="183"/>
      <c r="O385" s="183"/>
      <c r="P385" s="183"/>
      <c r="Q385" s="183"/>
      <c r="R385" s="183"/>
      <c r="S385" s="183"/>
      <c r="T385" s="183"/>
      <c r="U385" s="183"/>
      <c r="V385" s="183"/>
      <c r="W385" s="183"/>
      <c r="X385" s="183"/>
      <c r="Y385" s="183"/>
      <c r="Z385" s="183"/>
      <c r="AA385" s="183"/>
      <c r="AB385" s="183"/>
      <c r="AC385" s="183"/>
      <c r="AD385" s="183"/>
      <c r="AE385" s="183"/>
      <c r="AF385" s="183"/>
      <c r="AG385" s="183"/>
      <c r="AH385" s="183"/>
      <c r="AI385" s="183"/>
      <c r="AJ385" s="183"/>
      <c r="AK385" s="183"/>
      <c r="AL385" s="183"/>
      <c r="AM385" s="183"/>
      <c r="AN385" s="183"/>
      <c r="AO385" s="183"/>
      <c r="AP385" s="183"/>
      <c r="AQ385" s="183"/>
      <c r="AR385" s="183"/>
      <c r="AS385" s="183"/>
      <c r="AT385" s="183"/>
      <c r="AU385" s="183"/>
      <c r="AV385" s="183"/>
      <c r="AW385" s="183"/>
      <c r="AX385" s="183"/>
      <c r="AY385" s="183"/>
      <c r="AZ385" s="183"/>
      <c r="BA385" s="183"/>
      <c r="BB385" s="183"/>
      <c r="BC385" s="183"/>
      <c r="BD385" s="183"/>
      <c r="BE385" s="183"/>
      <c r="BF385" s="183"/>
      <c r="BG385" s="183"/>
      <c r="BH385" s="183"/>
      <c r="BI385" s="183"/>
      <c r="BJ385" s="183"/>
    </row>
    <row r="386" spans="2:62" ht="12.75">
      <c r="B386" s="183"/>
      <c r="C386" s="183"/>
      <c r="D386" s="183"/>
      <c r="E386" s="183"/>
      <c r="F386" s="183"/>
      <c r="G386" s="183"/>
      <c r="H386" s="183"/>
      <c r="I386" s="183"/>
      <c r="J386" s="183"/>
      <c r="K386" s="183"/>
      <c r="L386" s="183"/>
      <c r="M386" s="183"/>
      <c r="N386" s="183"/>
      <c r="O386" s="183"/>
      <c r="P386" s="183"/>
      <c r="Q386" s="183"/>
      <c r="R386" s="183"/>
      <c r="S386" s="183"/>
      <c r="T386" s="183"/>
      <c r="U386" s="183"/>
      <c r="V386" s="183"/>
      <c r="W386" s="183"/>
      <c r="X386" s="183"/>
      <c r="Y386" s="183"/>
      <c r="Z386" s="183"/>
      <c r="AA386" s="183"/>
      <c r="AB386" s="183"/>
      <c r="AC386" s="183"/>
      <c r="AD386" s="183"/>
      <c r="AE386" s="183"/>
      <c r="AF386" s="183"/>
      <c r="AG386" s="183"/>
      <c r="AH386" s="183"/>
      <c r="AI386" s="183"/>
      <c r="AJ386" s="183"/>
      <c r="AK386" s="183"/>
      <c r="AL386" s="183"/>
      <c r="AM386" s="183"/>
      <c r="AN386" s="183"/>
      <c r="AO386" s="183"/>
      <c r="AP386" s="183"/>
      <c r="AQ386" s="183"/>
      <c r="AR386" s="183"/>
      <c r="AS386" s="183"/>
      <c r="AT386" s="183"/>
      <c r="AU386" s="183"/>
      <c r="AV386" s="183"/>
      <c r="AW386" s="183"/>
      <c r="AX386" s="183"/>
      <c r="AY386" s="183"/>
      <c r="AZ386" s="183"/>
      <c r="BA386" s="183"/>
      <c r="BB386" s="183"/>
      <c r="BC386" s="183"/>
      <c r="BD386" s="183"/>
      <c r="BE386" s="183"/>
      <c r="BF386" s="183"/>
      <c r="BG386" s="183"/>
      <c r="BH386" s="183"/>
      <c r="BI386" s="183"/>
      <c r="BJ386" s="183"/>
    </row>
    <row r="387" spans="2:62" ht="12.75">
      <c r="B387" s="183"/>
      <c r="C387" s="183"/>
      <c r="D387" s="183"/>
      <c r="E387" s="183"/>
      <c r="F387" s="183"/>
      <c r="G387" s="183"/>
      <c r="H387" s="183"/>
      <c r="I387" s="183"/>
      <c r="J387" s="183"/>
      <c r="K387" s="183"/>
      <c r="L387" s="183"/>
      <c r="M387" s="183"/>
      <c r="N387" s="183"/>
      <c r="O387" s="183"/>
      <c r="P387" s="183"/>
      <c r="Q387" s="183"/>
      <c r="R387" s="183"/>
      <c r="S387" s="183"/>
      <c r="T387" s="183"/>
      <c r="U387" s="183"/>
      <c r="V387" s="183"/>
      <c r="W387" s="183"/>
      <c r="X387" s="183"/>
      <c r="Y387" s="183"/>
      <c r="Z387" s="183"/>
      <c r="AA387" s="183"/>
      <c r="AB387" s="183"/>
      <c r="AC387" s="183"/>
      <c r="AD387" s="183"/>
      <c r="AE387" s="183"/>
      <c r="AF387" s="183"/>
      <c r="AG387" s="183"/>
      <c r="AH387" s="183"/>
      <c r="AI387" s="183"/>
      <c r="AJ387" s="183"/>
      <c r="AK387" s="183"/>
      <c r="AL387" s="183"/>
      <c r="AM387" s="183"/>
      <c r="AN387" s="183"/>
      <c r="AO387" s="183"/>
      <c r="AP387" s="183"/>
      <c r="AQ387" s="183"/>
      <c r="AR387" s="183"/>
      <c r="AS387" s="183"/>
      <c r="AT387" s="183"/>
      <c r="AU387" s="183"/>
      <c r="AV387" s="183"/>
      <c r="AW387" s="183"/>
      <c r="AX387" s="183"/>
      <c r="AY387" s="183"/>
      <c r="AZ387" s="183"/>
      <c r="BA387" s="183"/>
      <c r="BB387" s="183"/>
      <c r="BC387" s="183"/>
      <c r="BD387" s="183"/>
      <c r="BE387" s="183"/>
      <c r="BF387" s="183"/>
      <c r="BG387" s="183"/>
      <c r="BH387" s="183"/>
      <c r="BI387" s="183"/>
      <c r="BJ387" s="183"/>
    </row>
    <row r="388" spans="2:62" ht="12.75">
      <c r="B388" s="183"/>
      <c r="C388" s="183"/>
      <c r="D388" s="183"/>
      <c r="E388" s="183"/>
      <c r="F388" s="183"/>
      <c r="G388" s="183"/>
      <c r="H388" s="183"/>
      <c r="I388" s="183"/>
      <c r="J388" s="183"/>
      <c r="K388" s="183"/>
      <c r="L388" s="183"/>
      <c r="M388" s="183"/>
      <c r="N388" s="183"/>
      <c r="O388" s="183"/>
      <c r="P388" s="183"/>
      <c r="Q388" s="183"/>
      <c r="R388" s="183"/>
      <c r="S388" s="183"/>
      <c r="T388" s="183"/>
      <c r="U388" s="183"/>
      <c r="V388" s="183"/>
      <c r="W388" s="183"/>
      <c r="X388" s="183"/>
      <c r="Y388" s="183"/>
      <c r="Z388" s="183"/>
      <c r="AA388" s="183"/>
      <c r="AB388" s="183"/>
      <c r="AC388" s="183"/>
      <c r="AD388" s="183"/>
      <c r="AE388" s="183"/>
      <c r="AF388" s="183"/>
      <c r="AG388" s="183"/>
      <c r="AH388" s="183"/>
      <c r="AI388" s="183"/>
      <c r="AJ388" s="183"/>
      <c r="AK388" s="183"/>
      <c r="AL388" s="183"/>
      <c r="AM388" s="183"/>
      <c r="AN388" s="183"/>
      <c r="AO388" s="183"/>
      <c r="AP388" s="183"/>
      <c r="AQ388" s="183"/>
      <c r="AR388" s="183"/>
      <c r="AS388" s="183"/>
      <c r="AT388" s="183"/>
      <c r="AU388" s="183"/>
      <c r="AV388" s="183"/>
      <c r="AW388" s="183"/>
      <c r="AX388" s="183"/>
      <c r="AY388" s="183"/>
      <c r="AZ388" s="183"/>
      <c r="BA388" s="183"/>
      <c r="BB388" s="183"/>
      <c r="BC388" s="183"/>
      <c r="BD388" s="183"/>
      <c r="BE388" s="183"/>
      <c r="BF388" s="183"/>
      <c r="BG388" s="183"/>
      <c r="BH388" s="183"/>
      <c r="BI388" s="183"/>
      <c r="BJ388" s="183"/>
    </row>
    <row r="389" spans="2:62" ht="12.75">
      <c r="B389" s="183"/>
      <c r="C389" s="183"/>
      <c r="D389" s="183"/>
      <c r="E389" s="183"/>
      <c r="F389" s="183"/>
      <c r="G389" s="183"/>
      <c r="H389" s="183"/>
      <c r="I389" s="183"/>
      <c r="J389" s="183"/>
      <c r="K389" s="183"/>
      <c r="L389" s="183"/>
      <c r="M389" s="183"/>
      <c r="N389" s="183"/>
      <c r="O389" s="183"/>
      <c r="P389" s="183"/>
      <c r="Q389" s="183"/>
      <c r="R389" s="183"/>
      <c r="S389" s="183"/>
      <c r="T389" s="183"/>
      <c r="U389" s="183"/>
      <c r="V389" s="183"/>
      <c r="W389" s="183"/>
      <c r="X389" s="183"/>
      <c r="Y389" s="183"/>
      <c r="Z389" s="183"/>
      <c r="AA389" s="183"/>
      <c r="AB389" s="183"/>
      <c r="AC389" s="183"/>
      <c r="AD389" s="183"/>
      <c r="AE389" s="183"/>
      <c r="AF389" s="183"/>
      <c r="AG389" s="183"/>
      <c r="AH389" s="183"/>
      <c r="AI389" s="183"/>
      <c r="AJ389" s="183"/>
      <c r="AK389" s="183"/>
      <c r="AL389" s="183"/>
      <c r="AM389" s="183"/>
      <c r="AN389" s="183"/>
      <c r="AO389" s="183"/>
      <c r="AP389" s="183"/>
      <c r="AQ389" s="183"/>
      <c r="AR389" s="183"/>
      <c r="AS389" s="183"/>
      <c r="AT389" s="183"/>
      <c r="AU389" s="183"/>
      <c r="AV389" s="183"/>
      <c r="AW389" s="183"/>
      <c r="AX389" s="183"/>
      <c r="AY389" s="183"/>
      <c r="AZ389" s="183"/>
      <c r="BA389" s="183"/>
      <c r="BB389" s="183"/>
      <c r="BC389" s="183"/>
      <c r="BD389" s="183"/>
      <c r="BE389" s="183"/>
      <c r="BF389" s="183"/>
      <c r="BG389" s="183"/>
      <c r="BH389" s="183"/>
      <c r="BI389" s="183"/>
      <c r="BJ389" s="183"/>
    </row>
    <row r="390" spans="2:62" ht="12.75">
      <c r="B390" s="183"/>
      <c r="C390" s="183"/>
      <c r="D390" s="183"/>
      <c r="E390" s="183"/>
      <c r="F390" s="183"/>
      <c r="G390" s="183"/>
      <c r="H390" s="183"/>
      <c r="I390" s="183"/>
      <c r="J390" s="183"/>
      <c r="K390" s="183"/>
      <c r="L390" s="183"/>
      <c r="M390" s="183"/>
      <c r="N390" s="183"/>
      <c r="O390" s="183"/>
      <c r="P390" s="183"/>
      <c r="Q390" s="183"/>
      <c r="R390" s="183"/>
      <c r="S390" s="183"/>
      <c r="T390" s="183"/>
      <c r="U390" s="183"/>
      <c r="V390" s="183"/>
      <c r="W390" s="183"/>
      <c r="X390" s="183"/>
      <c r="Y390" s="183"/>
      <c r="Z390" s="183"/>
      <c r="AA390" s="183"/>
      <c r="AB390" s="183"/>
      <c r="AC390" s="183"/>
      <c r="AD390" s="183"/>
      <c r="AE390" s="183"/>
      <c r="AF390" s="183"/>
      <c r="AG390" s="183"/>
      <c r="AH390" s="183"/>
      <c r="AI390" s="183"/>
      <c r="AJ390" s="183"/>
      <c r="AK390" s="183"/>
      <c r="AL390" s="183"/>
      <c r="AM390" s="183"/>
      <c r="AN390" s="183"/>
      <c r="AO390" s="183"/>
      <c r="AP390" s="183"/>
      <c r="AQ390" s="183"/>
      <c r="AR390" s="183"/>
      <c r="AS390" s="183"/>
      <c r="AT390" s="183"/>
      <c r="AU390" s="183"/>
      <c r="AV390" s="183"/>
      <c r="AW390" s="183"/>
      <c r="AX390" s="183"/>
      <c r="AY390" s="183"/>
      <c r="AZ390" s="183"/>
      <c r="BA390" s="183"/>
      <c r="BB390" s="183"/>
      <c r="BC390" s="183"/>
      <c r="BD390" s="183"/>
      <c r="BE390" s="183"/>
      <c r="BF390" s="183"/>
      <c r="BG390" s="183"/>
      <c r="BH390" s="183"/>
      <c r="BI390" s="183"/>
      <c r="BJ390" s="183"/>
    </row>
    <row r="391" spans="2:62" ht="12.75">
      <c r="B391" s="183"/>
      <c r="C391" s="183"/>
      <c r="D391" s="183"/>
      <c r="E391" s="183"/>
      <c r="F391" s="183"/>
      <c r="G391" s="183"/>
      <c r="H391" s="183"/>
      <c r="I391" s="183"/>
      <c r="J391" s="183"/>
      <c r="K391" s="183"/>
      <c r="L391" s="183"/>
      <c r="M391" s="183"/>
      <c r="N391" s="183"/>
      <c r="O391" s="183"/>
      <c r="P391" s="183"/>
      <c r="Q391" s="183"/>
      <c r="R391" s="183"/>
      <c r="S391" s="183"/>
      <c r="T391" s="183"/>
      <c r="U391" s="183"/>
      <c r="V391" s="183"/>
      <c r="W391" s="183"/>
      <c r="X391" s="183"/>
      <c r="Y391" s="183"/>
      <c r="Z391" s="183"/>
      <c r="AA391" s="183"/>
      <c r="AB391" s="183"/>
      <c r="AC391" s="183"/>
      <c r="AD391" s="183"/>
      <c r="AE391" s="183"/>
      <c r="AF391" s="183"/>
      <c r="AG391" s="183"/>
      <c r="AH391" s="183"/>
      <c r="AI391" s="183"/>
      <c r="AJ391" s="183"/>
      <c r="AK391" s="183"/>
      <c r="AL391" s="183"/>
      <c r="AM391" s="183"/>
      <c r="AN391" s="183"/>
      <c r="AO391" s="183"/>
      <c r="AP391" s="183"/>
      <c r="AQ391" s="183"/>
      <c r="AR391" s="183"/>
      <c r="AS391" s="183"/>
      <c r="AT391" s="183"/>
      <c r="AU391" s="183"/>
      <c r="AV391" s="183"/>
      <c r="AW391" s="183"/>
      <c r="AX391" s="183"/>
      <c r="AY391" s="183"/>
      <c r="AZ391" s="183"/>
      <c r="BA391" s="183"/>
      <c r="BB391" s="183"/>
      <c r="BC391" s="183"/>
      <c r="BD391" s="183"/>
      <c r="BE391" s="183"/>
      <c r="BF391" s="183"/>
      <c r="BG391" s="183"/>
      <c r="BH391" s="183"/>
      <c r="BI391" s="183"/>
      <c r="BJ391" s="183"/>
    </row>
    <row r="392" spans="2:62" ht="12.75">
      <c r="B392" s="183"/>
      <c r="C392" s="183"/>
      <c r="D392" s="183"/>
      <c r="E392" s="183"/>
      <c r="F392" s="183"/>
      <c r="G392" s="183"/>
      <c r="H392" s="183"/>
      <c r="I392" s="183"/>
      <c r="J392" s="183"/>
      <c r="K392" s="183"/>
      <c r="L392" s="183"/>
      <c r="M392" s="183"/>
      <c r="N392" s="183"/>
      <c r="O392" s="183"/>
      <c r="P392" s="183"/>
      <c r="Q392" s="183"/>
      <c r="R392" s="183"/>
      <c r="S392" s="183"/>
      <c r="T392" s="183"/>
      <c r="U392" s="183"/>
      <c r="V392" s="183"/>
      <c r="W392" s="183"/>
      <c r="X392" s="183"/>
      <c r="Y392" s="183"/>
      <c r="Z392" s="183"/>
      <c r="AA392" s="183"/>
      <c r="AB392" s="183"/>
      <c r="AC392" s="183"/>
      <c r="AD392" s="183"/>
      <c r="AE392" s="183"/>
      <c r="AF392" s="183"/>
      <c r="AG392" s="183"/>
      <c r="AH392" s="183"/>
      <c r="AI392" s="183"/>
      <c r="AJ392" s="183"/>
      <c r="AK392" s="183"/>
      <c r="AL392" s="183"/>
      <c r="AM392" s="183"/>
      <c r="AN392" s="183"/>
      <c r="AO392" s="183"/>
      <c r="AP392" s="183"/>
      <c r="AQ392" s="183"/>
      <c r="AR392" s="183"/>
      <c r="AS392" s="183"/>
      <c r="AT392" s="183"/>
      <c r="AU392" s="183"/>
      <c r="AV392" s="183"/>
      <c r="AW392" s="183"/>
      <c r="AX392" s="183"/>
      <c r="AY392" s="183"/>
      <c r="AZ392" s="183"/>
      <c r="BA392" s="183"/>
      <c r="BB392" s="183"/>
      <c r="BC392" s="183"/>
      <c r="BD392" s="183"/>
      <c r="BE392" s="183"/>
      <c r="BF392" s="183"/>
      <c r="BG392" s="183"/>
      <c r="BH392" s="183"/>
      <c r="BI392" s="183"/>
      <c r="BJ392" s="183"/>
    </row>
    <row r="393" spans="2:62" ht="12.75">
      <c r="B393" s="183"/>
      <c r="C393" s="183"/>
      <c r="D393" s="183"/>
      <c r="E393" s="183"/>
      <c r="F393" s="183"/>
      <c r="G393" s="183"/>
      <c r="H393" s="183"/>
      <c r="I393" s="183"/>
      <c r="J393" s="183"/>
      <c r="K393" s="183"/>
      <c r="L393" s="183"/>
      <c r="M393" s="183"/>
      <c r="N393" s="183"/>
      <c r="O393" s="183"/>
      <c r="P393" s="183"/>
      <c r="Q393" s="183"/>
      <c r="R393" s="183"/>
      <c r="S393" s="183"/>
      <c r="T393" s="183"/>
      <c r="U393" s="183"/>
      <c r="V393" s="183"/>
      <c r="W393" s="183"/>
      <c r="X393" s="183"/>
      <c r="Y393" s="183"/>
      <c r="Z393" s="183"/>
      <c r="AA393" s="183"/>
      <c r="AB393" s="183"/>
      <c r="AC393" s="183"/>
      <c r="AD393" s="183"/>
      <c r="AE393" s="183"/>
      <c r="AF393" s="183"/>
      <c r="AG393" s="183"/>
      <c r="AH393" s="183"/>
      <c r="AI393" s="183"/>
      <c r="AJ393" s="183"/>
      <c r="AK393" s="183"/>
      <c r="AL393" s="183"/>
      <c r="AM393" s="183"/>
      <c r="AN393" s="183"/>
      <c r="AO393" s="183"/>
      <c r="AP393" s="183"/>
      <c r="AQ393" s="183"/>
      <c r="AR393" s="183"/>
      <c r="AS393" s="183"/>
      <c r="AT393" s="183"/>
      <c r="AU393" s="183"/>
      <c r="AV393" s="183"/>
      <c r="AW393" s="183"/>
      <c r="AX393" s="183"/>
      <c r="AY393" s="183"/>
      <c r="AZ393" s="183"/>
      <c r="BA393" s="183"/>
      <c r="BB393" s="183"/>
      <c r="BC393" s="183"/>
      <c r="BD393" s="183"/>
      <c r="BE393" s="183"/>
      <c r="BF393" s="183"/>
      <c r="BG393" s="183"/>
      <c r="BH393" s="183"/>
      <c r="BI393" s="183"/>
      <c r="BJ393" s="183"/>
    </row>
    <row r="394" spans="2:62" ht="12.75">
      <c r="B394" s="183"/>
      <c r="C394" s="183"/>
      <c r="D394" s="183"/>
      <c r="E394" s="183"/>
      <c r="F394" s="183"/>
      <c r="G394" s="183"/>
      <c r="H394" s="183"/>
      <c r="I394" s="183"/>
      <c r="J394" s="183"/>
      <c r="K394" s="183"/>
      <c r="L394" s="183"/>
      <c r="M394" s="183"/>
      <c r="N394" s="183"/>
      <c r="O394" s="183"/>
      <c r="P394" s="183"/>
      <c r="Q394" s="183"/>
      <c r="R394" s="183"/>
      <c r="S394" s="183"/>
      <c r="T394" s="183"/>
      <c r="U394" s="183"/>
      <c r="V394" s="183"/>
      <c r="W394" s="183"/>
      <c r="X394" s="183"/>
      <c r="Y394" s="183"/>
      <c r="Z394" s="183"/>
      <c r="AA394" s="183"/>
      <c r="AB394" s="183"/>
      <c r="AC394" s="183"/>
      <c r="AD394" s="183"/>
      <c r="AE394" s="183"/>
      <c r="AF394" s="183"/>
      <c r="AG394" s="183"/>
      <c r="AH394" s="183"/>
      <c r="AI394" s="183"/>
      <c r="AJ394" s="183"/>
      <c r="AK394" s="183"/>
      <c r="AL394" s="183"/>
      <c r="AM394" s="183"/>
      <c r="AN394" s="183"/>
      <c r="AO394" s="183"/>
      <c r="AP394" s="183"/>
      <c r="AQ394" s="183"/>
      <c r="AR394" s="183"/>
      <c r="AS394" s="183"/>
      <c r="AT394" s="183"/>
      <c r="AU394" s="183"/>
      <c r="AV394" s="183"/>
      <c r="AW394" s="183"/>
      <c r="AX394" s="183"/>
      <c r="AY394" s="183"/>
      <c r="AZ394" s="183"/>
      <c r="BA394" s="183"/>
      <c r="BB394" s="183"/>
      <c r="BC394" s="183"/>
      <c r="BD394" s="183"/>
      <c r="BE394" s="183"/>
      <c r="BF394" s="183"/>
      <c r="BG394" s="183"/>
      <c r="BH394" s="183"/>
      <c r="BI394" s="183"/>
      <c r="BJ394" s="183"/>
    </row>
    <row r="395" spans="2:62" ht="12.75">
      <c r="B395" s="183"/>
      <c r="C395" s="183"/>
      <c r="D395" s="183"/>
      <c r="E395" s="183"/>
      <c r="F395" s="183"/>
      <c r="G395" s="183"/>
      <c r="H395" s="183"/>
      <c r="I395" s="183"/>
      <c r="J395" s="183"/>
      <c r="K395" s="183"/>
      <c r="L395" s="183"/>
      <c r="M395" s="183"/>
      <c r="N395" s="183"/>
      <c r="O395" s="183"/>
      <c r="P395" s="183"/>
      <c r="Q395" s="183"/>
      <c r="R395" s="183"/>
      <c r="S395" s="183"/>
      <c r="T395" s="183"/>
      <c r="U395" s="183"/>
      <c r="V395" s="183"/>
      <c r="W395" s="183"/>
      <c r="X395" s="183"/>
      <c r="Y395" s="183"/>
      <c r="Z395" s="183"/>
      <c r="AA395" s="183"/>
      <c r="AB395" s="183"/>
      <c r="AC395" s="183"/>
      <c r="AD395" s="183"/>
      <c r="AE395" s="183"/>
      <c r="AF395" s="183"/>
      <c r="AG395" s="183"/>
      <c r="AH395" s="183"/>
      <c r="AI395" s="183"/>
      <c r="AJ395" s="183"/>
      <c r="AK395" s="183"/>
      <c r="AL395" s="183"/>
      <c r="AM395" s="183"/>
      <c r="AN395" s="183"/>
      <c r="AO395" s="183"/>
      <c r="AP395" s="183"/>
      <c r="AQ395" s="183"/>
      <c r="AR395" s="183"/>
      <c r="AS395" s="183"/>
      <c r="AT395" s="183"/>
      <c r="AU395" s="183"/>
      <c r="AV395" s="183"/>
      <c r="AW395" s="183"/>
      <c r="AX395" s="183"/>
      <c r="AY395" s="183"/>
      <c r="AZ395" s="183"/>
      <c r="BA395" s="183"/>
      <c r="BB395" s="183"/>
      <c r="BC395" s="183"/>
      <c r="BD395" s="183"/>
      <c r="BE395" s="183"/>
      <c r="BF395" s="183"/>
      <c r="BG395" s="183"/>
      <c r="BH395" s="183"/>
      <c r="BI395" s="183"/>
      <c r="BJ395" s="183"/>
    </row>
    <row r="396" spans="2:62" ht="12.75">
      <c r="B396" s="183"/>
      <c r="C396" s="183"/>
      <c r="D396" s="183"/>
      <c r="E396" s="183"/>
      <c r="F396" s="183"/>
      <c r="G396" s="183"/>
      <c r="H396" s="183"/>
      <c r="I396" s="183"/>
      <c r="J396" s="183"/>
      <c r="K396" s="183"/>
      <c r="L396" s="183"/>
      <c r="M396" s="183"/>
      <c r="N396" s="183"/>
      <c r="O396" s="183"/>
      <c r="P396" s="183"/>
      <c r="Q396" s="183"/>
      <c r="R396" s="183"/>
      <c r="S396" s="183"/>
      <c r="T396" s="183"/>
      <c r="U396" s="183"/>
      <c r="V396" s="183"/>
      <c r="W396" s="183"/>
      <c r="X396" s="183"/>
      <c r="Y396" s="183"/>
      <c r="Z396" s="183"/>
      <c r="AA396" s="183"/>
      <c r="AB396" s="183"/>
      <c r="AC396" s="183"/>
      <c r="AD396" s="183"/>
      <c r="AE396" s="183"/>
      <c r="AF396" s="183"/>
      <c r="AG396" s="183"/>
      <c r="AH396" s="183"/>
      <c r="AI396" s="183"/>
      <c r="AJ396" s="183"/>
      <c r="AK396" s="183"/>
      <c r="AL396" s="183"/>
      <c r="AM396" s="183"/>
      <c r="AN396" s="183"/>
      <c r="AO396" s="183"/>
      <c r="AP396" s="183"/>
      <c r="AQ396" s="183"/>
      <c r="AR396" s="183"/>
      <c r="AS396" s="183"/>
      <c r="AT396" s="183"/>
      <c r="AU396" s="183"/>
      <c r="AV396" s="183"/>
      <c r="AW396" s="183"/>
      <c r="AX396" s="183"/>
      <c r="AY396" s="183"/>
      <c r="AZ396" s="183"/>
      <c r="BA396" s="183"/>
      <c r="BB396" s="183"/>
      <c r="BC396" s="183"/>
      <c r="BD396" s="183"/>
      <c r="BE396" s="183"/>
      <c r="BF396" s="183"/>
      <c r="BG396" s="183"/>
      <c r="BH396" s="183"/>
      <c r="BI396" s="183"/>
      <c r="BJ396" s="183"/>
    </row>
    <row r="397" spans="2:62" ht="12.75">
      <c r="B397" s="183"/>
      <c r="C397" s="183"/>
      <c r="D397" s="183"/>
      <c r="E397" s="183"/>
      <c r="F397" s="183"/>
      <c r="G397" s="183"/>
      <c r="H397" s="183"/>
      <c r="I397" s="183"/>
      <c r="J397" s="183"/>
      <c r="K397" s="183"/>
      <c r="L397" s="183"/>
      <c r="M397" s="183"/>
      <c r="N397" s="183"/>
      <c r="O397" s="183"/>
      <c r="P397" s="183"/>
      <c r="Q397" s="183"/>
      <c r="R397" s="183"/>
      <c r="S397" s="183"/>
      <c r="T397" s="183"/>
      <c r="U397" s="183"/>
      <c r="V397" s="183"/>
      <c r="W397" s="183"/>
      <c r="X397" s="183"/>
      <c r="Y397" s="183"/>
      <c r="Z397" s="183"/>
      <c r="AA397" s="183"/>
      <c r="AB397" s="183"/>
      <c r="AC397" s="183"/>
      <c r="AD397" s="183"/>
      <c r="AE397" s="183"/>
      <c r="AF397" s="183"/>
      <c r="AG397" s="183"/>
      <c r="AH397" s="183"/>
      <c r="AI397" s="183"/>
      <c r="AJ397" s="183"/>
      <c r="AK397" s="183"/>
      <c r="AL397" s="183"/>
      <c r="AM397" s="183"/>
      <c r="AN397" s="183"/>
      <c r="AO397" s="183"/>
      <c r="AP397" s="183"/>
      <c r="AQ397" s="183"/>
      <c r="AR397" s="183"/>
      <c r="AS397" s="183"/>
      <c r="AT397" s="183"/>
      <c r="AU397" s="183"/>
      <c r="AV397" s="183"/>
      <c r="AW397" s="183"/>
      <c r="AX397" s="183"/>
      <c r="AY397" s="183"/>
      <c r="AZ397" s="183"/>
      <c r="BA397" s="183"/>
      <c r="BB397" s="183"/>
      <c r="BC397" s="183"/>
      <c r="BD397" s="183"/>
      <c r="BE397" s="183"/>
      <c r="BF397" s="183"/>
      <c r="BG397" s="183"/>
      <c r="BH397" s="183"/>
      <c r="BI397" s="183"/>
      <c r="BJ397" s="183"/>
    </row>
    <row r="398" spans="2:62" ht="12.75">
      <c r="B398" s="183"/>
      <c r="C398" s="183"/>
      <c r="D398" s="183"/>
      <c r="E398" s="183"/>
      <c r="F398" s="183"/>
      <c r="G398" s="183"/>
      <c r="H398" s="183"/>
      <c r="I398" s="183"/>
      <c r="J398" s="183"/>
      <c r="K398" s="183"/>
      <c r="L398" s="183"/>
      <c r="M398" s="183"/>
      <c r="N398" s="183"/>
      <c r="O398" s="183"/>
      <c r="P398" s="183"/>
      <c r="Q398" s="183"/>
      <c r="R398" s="183"/>
      <c r="S398" s="183"/>
      <c r="T398" s="183"/>
      <c r="U398" s="183"/>
      <c r="V398" s="183"/>
      <c r="W398" s="183"/>
      <c r="X398" s="183"/>
      <c r="Y398" s="183"/>
      <c r="Z398" s="183"/>
      <c r="AA398" s="183"/>
      <c r="AB398" s="183"/>
      <c r="AC398" s="183"/>
      <c r="AD398" s="183"/>
      <c r="AE398" s="183"/>
      <c r="AF398" s="183"/>
      <c r="AG398" s="183"/>
      <c r="AH398" s="183"/>
      <c r="AI398" s="183"/>
      <c r="AJ398" s="183"/>
      <c r="AK398" s="183"/>
      <c r="AL398" s="183"/>
      <c r="AM398" s="183"/>
      <c r="AN398" s="183"/>
      <c r="AO398" s="183"/>
      <c r="AP398" s="183"/>
      <c r="AQ398" s="183"/>
      <c r="AR398" s="183"/>
      <c r="AS398" s="183"/>
      <c r="AT398" s="183"/>
      <c r="AU398" s="183"/>
      <c r="AV398" s="183"/>
      <c r="AW398" s="183"/>
      <c r="AX398" s="183"/>
      <c r="AY398" s="183"/>
      <c r="AZ398" s="183"/>
      <c r="BA398" s="183"/>
      <c r="BB398" s="183"/>
      <c r="BC398" s="183"/>
      <c r="BD398" s="183"/>
      <c r="BE398" s="183"/>
      <c r="BF398" s="183"/>
      <c r="BG398" s="183"/>
      <c r="BH398" s="183"/>
      <c r="BI398" s="183"/>
      <c r="BJ398" s="183"/>
    </row>
    <row r="399" spans="2:62" ht="12.75">
      <c r="B399" s="183"/>
      <c r="C399" s="183"/>
      <c r="D399" s="183"/>
      <c r="E399" s="183"/>
      <c r="F399" s="183"/>
      <c r="G399" s="183"/>
      <c r="H399" s="183"/>
      <c r="I399" s="183"/>
      <c r="J399" s="183"/>
      <c r="K399" s="183"/>
      <c r="L399" s="183"/>
      <c r="M399" s="183"/>
      <c r="N399" s="183"/>
      <c r="O399" s="183"/>
      <c r="P399" s="183"/>
      <c r="Q399" s="183"/>
      <c r="R399" s="183"/>
      <c r="S399" s="183"/>
      <c r="T399" s="183"/>
      <c r="U399" s="183"/>
      <c r="V399" s="183"/>
      <c r="W399" s="183"/>
      <c r="X399" s="183"/>
      <c r="Y399" s="183"/>
      <c r="Z399" s="183"/>
      <c r="AA399" s="183"/>
      <c r="AB399" s="183"/>
      <c r="AC399" s="183"/>
      <c r="AD399" s="183"/>
      <c r="AE399" s="183"/>
      <c r="AF399" s="183"/>
      <c r="AG399" s="183"/>
      <c r="AH399" s="183"/>
      <c r="AI399" s="183"/>
      <c r="AJ399" s="183"/>
      <c r="AK399" s="183"/>
      <c r="AL399" s="183"/>
      <c r="AM399" s="183"/>
      <c r="AN399" s="183"/>
      <c r="AO399" s="183"/>
      <c r="AP399" s="183"/>
      <c r="AQ399" s="183"/>
      <c r="AR399" s="183"/>
      <c r="AS399" s="183"/>
      <c r="AT399" s="183"/>
      <c r="AU399" s="183"/>
      <c r="AV399" s="183"/>
      <c r="AW399" s="183"/>
      <c r="AX399" s="183"/>
      <c r="AY399" s="183"/>
      <c r="AZ399" s="183"/>
      <c r="BA399" s="183"/>
      <c r="BB399" s="183"/>
      <c r="BC399" s="183"/>
      <c r="BD399" s="183"/>
      <c r="BE399" s="183"/>
      <c r="BF399" s="183"/>
      <c r="BG399" s="183"/>
      <c r="BH399" s="183"/>
      <c r="BI399" s="183"/>
      <c r="BJ399" s="183"/>
    </row>
    <row r="400" spans="2:62" ht="12.75">
      <c r="B400" s="183"/>
      <c r="C400" s="183"/>
      <c r="D400" s="183"/>
      <c r="E400" s="183"/>
      <c r="F400" s="183"/>
      <c r="G400" s="183"/>
      <c r="H400" s="183"/>
      <c r="I400" s="183"/>
      <c r="J400" s="183"/>
      <c r="K400" s="183"/>
      <c r="L400" s="183"/>
      <c r="M400" s="183"/>
      <c r="N400" s="183"/>
      <c r="O400" s="183"/>
      <c r="P400" s="183"/>
      <c r="Q400" s="183"/>
      <c r="R400" s="183"/>
      <c r="S400" s="183"/>
      <c r="T400" s="183"/>
      <c r="U400" s="183"/>
      <c r="V400" s="183"/>
      <c r="W400" s="183"/>
      <c r="X400" s="183"/>
      <c r="Y400" s="183"/>
      <c r="Z400" s="183"/>
      <c r="AA400" s="183"/>
      <c r="AB400" s="183"/>
      <c r="AC400" s="183"/>
      <c r="AD400" s="183"/>
      <c r="AE400" s="183"/>
      <c r="AF400" s="183"/>
      <c r="AG400" s="183"/>
      <c r="AH400" s="183"/>
      <c r="AI400" s="183"/>
      <c r="AJ400" s="183"/>
      <c r="AK400" s="183"/>
      <c r="AL400" s="183"/>
      <c r="AM400" s="183"/>
      <c r="AN400" s="183"/>
      <c r="AO400" s="183"/>
      <c r="AP400" s="183"/>
      <c r="AQ400" s="183"/>
      <c r="AR400" s="183"/>
      <c r="AS400" s="183"/>
      <c r="AT400" s="183"/>
      <c r="AU400" s="183"/>
      <c r="AV400" s="183"/>
      <c r="AW400" s="183"/>
      <c r="AX400" s="183"/>
      <c r="AY400" s="183"/>
      <c r="AZ400" s="183"/>
      <c r="BA400" s="183"/>
      <c r="BB400" s="183"/>
      <c r="BC400" s="183"/>
      <c r="BD400" s="183"/>
      <c r="BE400" s="183"/>
      <c r="BF400" s="183"/>
      <c r="BG400" s="183"/>
      <c r="BH400" s="183"/>
      <c r="BI400" s="183"/>
      <c r="BJ400" s="183"/>
    </row>
    <row r="401" spans="2:62" ht="12.75">
      <c r="B401" s="183"/>
      <c r="C401" s="183"/>
      <c r="D401" s="183"/>
      <c r="E401" s="183"/>
      <c r="F401" s="183"/>
      <c r="G401" s="183"/>
      <c r="H401" s="183"/>
      <c r="I401" s="183"/>
      <c r="J401" s="183"/>
      <c r="K401" s="183"/>
      <c r="L401" s="183"/>
      <c r="M401" s="183"/>
      <c r="N401" s="183"/>
      <c r="O401" s="183"/>
      <c r="P401" s="183"/>
      <c r="Q401" s="183"/>
      <c r="R401" s="183"/>
      <c r="S401" s="183"/>
      <c r="T401" s="183"/>
      <c r="U401" s="183"/>
      <c r="V401" s="183"/>
      <c r="W401" s="183"/>
      <c r="X401" s="183"/>
      <c r="Y401" s="183"/>
      <c r="Z401" s="183"/>
      <c r="AA401" s="183"/>
      <c r="AB401" s="183"/>
      <c r="AC401" s="183"/>
      <c r="AD401" s="183"/>
      <c r="AE401" s="183"/>
      <c r="AF401" s="183"/>
      <c r="AG401" s="183"/>
      <c r="AH401" s="183"/>
      <c r="AI401" s="183"/>
      <c r="AJ401" s="183"/>
      <c r="AK401" s="183"/>
      <c r="AL401" s="183"/>
      <c r="AM401" s="183"/>
      <c r="AN401" s="183"/>
      <c r="AO401" s="183"/>
      <c r="AP401" s="183"/>
      <c r="AQ401" s="183"/>
      <c r="AR401" s="183"/>
      <c r="AS401" s="183"/>
      <c r="AT401" s="183"/>
      <c r="AU401" s="183"/>
      <c r="AV401" s="183"/>
      <c r="AW401" s="183"/>
      <c r="AX401" s="183"/>
      <c r="AY401" s="183"/>
      <c r="AZ401" s="183"/>
      <c r="BA401" s="183"/>
      <c r="BB401" s="183"/>
      <c r="BC401" s="183"/>
      <c r="BD401" s="183"/>
      <c r="BE401" s="183"/>
      <c r="BF401" s="183"/>
      <c r="BG401" s="183"/>
      <c r="BH401" s="183"/>
      <c r="BI401" s="183"/>
      <c r="BJ401" s="183"/>
    </row>
    <row r="402" spans="2:62" ht="12.75">
      <c r="B402" s="183"/>
      <c r="C402" s="183"/>
      <c r="D402" s="183"/>
      <c r="E402" s="183"/>
      <c r="F402" s="183"/>
      <c r="G402" s="183"/>
      <c r="H402" s="183"/>
      <c r="I402" s="183"/>
      <c r="J402" s="183"/>
      <c r="K402" s="183"/>
      <c r="L402" s="183"/>
      <c r="M402" s="183"/>
      <c r="N402" s="183"/>
      <c r="O402" s="183"/>
      <c r="P402" s="183"/>
      <c r="Q402" s="183"/>
      <c r="R402" s="183"/>
      <c r="S402" s="183"/>
      <c r="T402" s="183"/>
      <c r="U402" s="183"/>
      <c r="V402" s="183"/>
      <c r="W402" s="183"/>
      <c r="X402" s="183"/>
      <c r="Y402" s="183"/>
      <c r="Z402" s="183"/>
      <c r="AA402" s="183"/>
      <c r="AB402" s="183"/>
      <c r="AC402" s="183"/>
      <c r="AD402" s="183"/>
      <c r="AE402" s="183"/>
      <c r="AF402" s="183"/>
      <c r="AG402" s="183"/>
      <c r="AH402" s="183"/>
      <c r="AI402" s="183"/>
      <c r="AJ402" s="183"/>
      <c r="AK402" s="183"/>
      <c r="AL402" s="183"/>
      <c r="AM402" s="183"/>
      <c r="AN402" s="183"/>
      <c r="AO402" s="183"/>
      <c r="AP402" s="183"/>
      <c r="AQ402" s="183"/>
      <c r="AR402" s="183"/>
      <c r="AS402" s="183"/>
      <c r="AT402" s="183"/>
      <c r="AU402" s="183"/>
      <c r="AV402" s="183"/>
      <c r="AW402" s="183"/>
      <c r="AX402" s="183"/>
      <c r="AY402" s="183"/>
      <c r="AZ402" s="183"/>
      <c r="BA402" s="183"/>
      <c r="BB402" s="183"/>
      <c r="BC402" s="183"/>
      <c r="BD402" s="183"/>
      <c r="BE402" s="183"/>
      <c r="BF402" s="183"/>
      <c r="BG402" s="183"/>
      <c r="BH402" s="183"/>
      <c r="BI402" s="183"/>
      <c r="BJ402" s="183"/>
    </row>
    <row r="403" spans="2:62" ht="12.75">
      <c r="B403" s="183"/>
      <c r="C403" s="183"/>
      <c r="D403" s="183"/>
      <c r="E403" s="183"/>
      <c r="F403" s="183"/>
      <c r="G403" s="183"/>
      <c r="H403" s="183"/>
      <c r="I403" s="183"/>
      <c r="J403" s="183"/>
      <c r="K403" s="183"/>
      <c r="L403" s="183"/>
      <c r="M403" s="183"/>
      <c r="N403" s="183"/>
      <c r="O403" s="183"/>
      <c r="P403" s="183"/>
      <c r="Q403" s="183"/>
      <c r="R403" s="183"/>
      <c r="S403" s="183"/>
      <c r="T403" s="183"/>
      <c r="U403" s="183"/>
      <c r="V403" s="183"/>
      <c r="W403" s="183"/>
      <c r="X403" s="183"/>
      <c r="Y403" s="183"/>
      <c r="Z403" s="183"/>
      <c r="AA403" s="183"/>
      <c r="AB403" s="183"/>
      <c r="AC403" s="183"/>
      <c r="AD403" s="183"/>
      <c r="AE403" s="183"/>
      <c r="AF403" s="183"/>
      <c r="AG403" s="183"/>
      <c r="AH403" s="183"/>
      <c r="AI403" s="183"/>
      <c r="AJ403" s="183"/>
      <c r="AK403" s="183"/>
      <c r="AL403" s="183"/>
      <c r="AM403" s="183"/>
      <c r="AN403" s="183"/>
      <c r="AO403" s="183"/>
      <c r="AP403" s="183"/>
      <c r="AQ403" s="183"/>
      <c r="AR403" s="183"/>
      <c r="AS403" s="183"/>
      <c r="AT403" s="183"/>
      <c r="AU403" s="183"/>
      <c r="AV403" s="183"/>
      <c r="AW403" s="183"/>
      <c r="AX403" s="183"/>
      <c r="AY403" s="183"/>
      <c r="AZ403" s="183"/>
      <c r="BA403" s="183"/>
      <c r="BB403" s="183"/>
      <c r="BC403" s="183"/>
      <c r="BD403" s="183"/>
      <c r="BE403" s="183"/>
      <c r="BF403" s="183"/>
      <c r="BG403" s="183"/>
      <c r="BH403" s="183"/>
      <c r="BI403" s="183"/>
      <c r="BJ403" s="183"/>
    </row>
    <row r="404" spans="2:62" ht="12.75">
      <c r="B404" s="183"/>
      <c r="C404" s="183"/>
      <c r="D404" s="183"/>
      <c r="E404" s="183"/>
      <c r="F404" s="183"/>
      <c r="G404" s="183"/>
      <c r="H404" s="183"/>
      <c r="I404" s="183"/>
      <c r="J404" s="183"/>
      <c r="K404" s="183"/>
      <c r="L404" s="183"/>
      <c r="M404" s="183"/>
      <c r="N404" s="183"/>
      <c r="O404" s="183"/>
      <c r="P404" s="183"/>
      <c r="Q404" s="183"/>
      <c r="R404" s="183"/>
      <c r="S404" s="183"/>
      <c r="T404" s="183"/>
      <c r="U404" s="183"/>
      <c r="V404" s="183"/>
      <c r="W404" s="183"/>
      <c r="X404" s="183"/>
      <c r="Y404" s="183"/>
      <c r="Z404" s="183"/>
      <c r="AA404" s="183"/>
      <c r="AB404" s="183"/>
      <c r="AC404" s="183"/>
      <c r="AD404" s="183"/>
      <c r="AE404" s="183"/>
      <c r="AF404" s="183"/>
      <c r="AG404" s="183"/>
      <c r="AH404" s="183"/>
      <c r="AI404" s="183"/>
      <c r="AJ404" s="183"/>
      <c r="AK404" s="183"/>
      <c r="AL404" s="183"/>
      <c r="AM404" s="183"/>
      <c r="AN404" s="183"/>
      <c r="AO404" s="183"/>
      <c r="AP404" s="183"/>
      <c r="AQ404" s="183"/>
      <c r="AR404" s="183"/>
      <c r="AS404" s="183"/>
      <c r="AT404" s="183"/>
      <c r="AU404" s="183"/>
      <c r="AV404" s="183"/>
      <c r="AW404" s="183"/>
      <c r="AX404" s="183"/>
      <c r="AY404" s="183"/>
      <c r="AZ404" s="183"/>
      <c r="BA404" s="183"/>
      <c r="BB404" s="183"/>
      <c r="BC404" s="183"/>
      <c r="BD404" s="183"/>
      <c r="BE404" s="183"/>
      <c r="BF404" s="183"/>
      <c r="BG404" s="183"/>
      <c r="BH404" s="183"/>
      <c r="BI404" s="183"/>
      <c r="BJ404" s="183"/>
    </row>
    <row r="405" spans="2:62" ht="12.75">
      <c r="B405" s="183"/>
      <c r="C405" s="183"/>
      <c r="D405" s="183"/>
      <c r="E405" s="183"/>
      <c r="F405" s="183"/>
      <c r="G405" s="183"/>
      <c r="H405" s="183"/>
      <c r="I405" s="183"/>
      <c r="J405" s="183"/>
      <c r="K405" s="183"/>
      <c r="L405" s="183"/>
      <c r="M405" s="183"/>
      <c r="N405" s="183"/>
      <c r="O405" s="183"/>
      <c r="P405" s="183"/>
      <c r="Q405" s="183"/>
      <c r="R405" s="183"/>
      <c r="S405" s="183"/>
      <c r="T405" s="183"/>
      <c r="U405" s="183"/>
      <c r="V405" s="183"/>
      <c r="W405" s="183"/>
      <c r="X405" s="183"/>
      <c r="Y405" s="183"/>
      <c r="Z405" s="183"/>
      <c r="AA405" s="183"/>
      <c r="AB405" s="183"/>
      <c r="AC405" s="183"/>
      <c r="AD405" s="183"/>
      <c r="AE405" s="183"/>
      <c r="AF405" s="183"/>
      <c r="AG405" s="183"/>
      <c r="AH405" s="183"/>
      <c r="AI405" s="183"/>
      <c r="AJ405" s="183"/>
      <c r="AK405" s="183"/>
      <c r="AL405" s="183"/>
      <c r="AM405" s="183"/>
      <c r="AN405" s="183"/>
      <c r="AO405" s="183"/>
      <c r="AP405" s="183"/>
      <c r="AQ405" s="183"/>
      <c r="AR405" s="183"/>
      <c r="AS405" s="183"/>
      <c r="AT405" s="183"/>
      <c r="AU405" s="183"/>
      <c r="AV405" s="183"/>
      <c r="AW405" s="183"/>
      <c r="AX405" s="183"/>
      <c r="AY405" s="183"/>
      <c r="AZ405" s="183"/>
      <c r="BA405" s="183"/>
      <c r="BB405" s="183"/>
      <c r="BC405" s="183"/>
      <c r="BD405" s="183"/>
      <c r="BE405" s="183"/>
      <c r="BF405" s="183"/>
      <c r="BG405" s="183"/>
      <c r="BH405" s="183"/>
      <c r="BI405" s="183"/>
      <c r="BJ405" s="183"/>
    </row>
    <row r="406" spans="2:62" ht="12.75">
      <c r="B406" s="183"/>
      <c r="C406" s="183"/>
      <c r="D406" s="183"/>
      <c r="E406" s="183"/>
      <c r="F406" s="183"/>
      <c r="G406" s="183"/>
      <c r="H406" s="183"/>
      <c r="I406" s="183"/>
      <c r="J406" s="183"/>
      <c r="K406" s="183"/>
      <c r="L406" s="183"/>
      <c r="M406" s="183"/>
      <c r="N406" s="183"/>
      <c r="O406" s="183"/>
      <c r="P406" s="183"/>
      <c r="Q406" s="183"/>
      <c r="R406" s="183"/>
      <c r="S406" s="183"/>
      <c r="T406" s="183"/>
      <c r="U406" s="183"/>
      <c r="V406" s="183"/>
      <c r="W406" s="183"/>
      <c r="X406" s="183"/>
      <c r="Y406" s="183"/>
      <c r="Z406" s="183"/>
      <c r="AA406" s="183"/>
      <c r="AB406" s="183"/>
      <c r="AC406" s="183"/>
      <c r="AD406" s="183"/>
      <c r="AE406" s="183"/>
      <c r="AF406" s="183"/>
      <c r="AG406" s="183"/>
      <c r="AH406" s="183"/>
      <c r="AI406" s="183"/>
      <c r="AJ406" s="183"/>
      <c r="AK406" s="183"/>
      <c r="AL406" s="183"/>
      <c r="AM406" s="183"/>
      <c r="AN406" s="183"/>
      <c r="AO406" s="183"/>
      <c r="AP406" s="183"/>
      <c r="AQ406" s="183"/>
      <c r="AR406" s="183"/>
      <c r="AS406" s="183"/>
      <c r="AT406" s="183"/>
      <c r="AU406" s="183"/>
      <c r="AV406" s="183"/>
      <c r="AW406" s="183"/>
      <c r="AX406" s="183"/>
      <c r="AY406" s="183"/>
      <c r="AZ406" s="183"/>
      <c r="BA406" s="183"/>
      <c r="BB406" s="183"/>
      <c r="BC406" s="183"/>
      <c r="BD406" s="183"/>
      <c r="BE406" s="183"/>
      <c r="BF406" s="183"/>
      <c r="BG406" s="183"/>
      <c r="BH406" s="183"/>
      <c r="BI406" s="183"/>
      <c r="BJ406" s="183"/>
    </row>
    <row r="407" spans="2:62" ht="12.75">
      <c r="B407" s="183"/>
      <c r="C407" s="183"/>
      <c r="D407" s="183"/>
      <c r="E407" s="183"/>
      <c r="F407" s="183"/>
      <c r="G407" s="183"/>
      <c r="H407" s="183"/>
      <c r="I407" s="183"/>
      <c r="J407" s="183"/>
      <c r="K407" s="183"/>
      <c r="L407" s="183"/>
      <c r="M407" s="183"/>
      <c r="N407" s="183"/>
      <c r="O407" s="183"/>
      <c r="P407" s="183"/>
      <c r="Q407" s="183"/>
      <c r="R407" s="183"/>
      <c r="S407" s="183"/>
      <c r="T407" s="183"/>
      <c r="U407" s="183"/>
      <c r="V407" s="183"/>
      <c r="W407" s="183"/>
      <c r="X407" s="183"/>
      <c r="Y407" s="183"/>
      <c r="Z407" s="183"/>
      <c r="AA407" s="183"/>
      <c r="AB407" s="183"/>
      <c r="AC407" s="183"/>
      <c r="AD407" s="183"/>
      <c r="AE407" s="183"/>
      <c r="AF407" s="183"/>
      <c r="AG407" s="183"/>
      <c r="AH407" s="183"/>
      <c r="AI407" s="183"/>
      <c r="AJ407" s="183"/>
      <c r="AK407" s="183"/>
      <c r="AL407" s="183"/>
      <c r="AM407" s="183"/>
      <c r="AN407" s="183"/>
      <c r="AO407" s="183"/>
      <c r="AP407" s="183"/>
      <c r="AQ407" s="183"/>
      <c r="AR407" s="183"/>
      <c r="AS407" s="183"/>
      <c r="AT407" s="183"/>
      <c r="AU407" s="183"/>
      <c r="AV407" s="183"/>
      <c r="AW407" s="183"/>
      <c r="AX407" s="183"/>
      <c r="AY407" s="183"/>
      <c r="AZ407" s="183"/>
      <c r="BA407" s="183"/>
      <c r="BB407" s="183"/>
      <c r="BC407" s="183"/>
      <c r="BD407" s="183"/>
      <c r="BE407" s="183"/>
      <c r="BF407" s="183"/>
      <c r="BG407" s="183"/>
      <c r="BH407" s="183"/>
      <c r="BI407" s="183"/>
      <c r="BJ407" s="183"/>
    </row>
    <row r="408" spans="2:62" ht="12.75">
      <c r="B408" s="183"/>
      <c r="C408" s="183"/>
      <c r="D408" s="183"/>
      <c r="E408" s="183"/>
      <c r="F408" s="183"/>
      <c r="G408" s="183"/>
      <c r="H408" s="183"/>
      <c r="I408" s="183"/>
      <c r="J408" s="183"/>
      <c r="K408" s="183"/>
      <c r="L408" s="183"/>
      <c r="M408" s="183"/>
      <c r="N408" s="183"/>
      <c r="O408" s="183"/>
      <c r="P408" s="183"/>
      <c r="Q408" s="183"/>
      <c r="R408" s="183"/>
      <c r="S408" s="183"/>
      <c r="T408" s="183"/>
      <c r="U408" s="183"/>
      <c r="V408" s="183"/>
      <c r="W408" s="183"/>
      <c r="X408" s="183"/>
      <c r="Y408" s="183"/>
      <c r="Z408" s="183"/>
      <c r="AA408" s="183"/>
      <c r="AB408" s="183"/>
      <c r="AC408" s="183"/>
      <c r="AD408" s="183"/>
      <c r="AE408" s="183"/>
      <c r="AF408" s="183"/>
      <c r="AG408" s="183"/>
      <c r="AH408" s="183"/>
      <c r="AI408" s="183"/>
      <c r="AJ408" s="183"/>
      <c r="AK408" s="183"/>
      <c r="AL408" s="183"/>
      <c r="AM408" s="183"/>
      <c r="AN408" s="183"/>
      <c r="AO408" s="183"/>
      <c r="AP408" s="183"/>
      <c r="AQ408" s="183"/>
      <c r="AR408" s="183"/>
      <c r="AS408" s="183"/>
      <c r="AT408" s="183"/>
      <c r="AU408" s="183"/>
      <c r="AV408" s="183"/>
      <c r="AW408" s="183"/>
      <c r="AX408" s="183"/>
      <c r="AY408" s="183"/>
      <c r="AZ408" s="183"/>
      <c r="BA408" s="183"/>
      <c r="BB408" s="183"/>
      <c r="BC408" s="183"/>
      <c r="BD408" s="183"/>
      <c r="BE408" s="183"/>
      <c r="BF408" s="183"/>
      <c r="BG408" s="183"/>
      <c r="BH408" s="183"/>
      <c r="BI408" s="183"/>
      <c r="BJ408" s="183"/>
    </row>
    <row r="409" spans="2:8" ht="12.75">
      <c r="B409" s="183"/>
      <c r="C409" s="183"/>
      <c r="D409" s="183"/>
      <c r="E409" s="183"/>
      <c r="F409" s="183"/>
      <c r="G409" s="183"/>
      <c r="H409" s="183"/>
    </row>
    <row r="410" spans="2:8" ht="12.75">
      <c r="B410" s="183"/>
      <c r="C410" s="183"/>
      <c r="D410" s="183"/>
      <c r="E410" s="183"/>
      <c r="F410" s="183"/>
      <c r="G410" s="183"/>
      <c r="H410" s="183"/>
    </row>
    <row r="411" spans="2:8" ht="12.75">
      <c r="B411" s="183"/>
      <c r="C411" s="183"/>
      <c r="D411" s="183"/>
      <c r="E411" s="183"/>
      <c r="F411" s="183"/>
      <c r="G411" s="183"/>
      <c r="H411" s="183"/>
    </row>
    <row r="412" spans="2:8" ht="12.75">
      <c r="B412" s="183"/>
      <c r="C412" s="183"/>
      <c r="D412" s="183"/>
      <c r="E412" s="183"/>
      <c r="F412" s="183"/>
      <c r="G412" s="183"/>
      <c r="H412" s="183"/>
    </row>
    <row r="413" spans="2:8" ht="12.75">
      <c r="B413" s="183"/>
      <c r="C413" s="183"/>
      <c r="D413" s="183"/>
      <c r="E413" s="183"/>
      <c r="F413" s="183"/>
      <c r="G413" s="183"/>
      <c r="H413" s="183"/>
    </row>
    <row r="414" spans="2:8" ht="12.75">
      <c r="B414" s="183"/>
      <c r="C414" s="183"/>
      <c r="D414" s="183"/>
      <c r="E414" s="183"/>
      <c r="F414" s="183"/>
      <c r="G414" s="183"/>
      <c r="H414" s="183"/>
    </row>
    <row r="415" spans="2:8" ht="12.75">
      <c r="B415" s="183"/>
      <c r="C415" s="183"/>
      <c r="D415" s="183"/>
      <c r="E415" s="183"/>
      <c r="F415" s="183"/>
      <c r="G415" s="183"/>
      <c r="H415" s="183"/>
    </row>
    <row r="416" spans="2:8" ht="12.75">
      <c r="B416" s="183"/>
      <c r="C416" s="183"/>
      <c r="D416" s="183"/>
      <c r="E416" s="183"/>
      <c r="F416" s="183"/>
      <c r="G416" s="183"/>
      <c r="H416" s="183"/>
    </row>
    <row r="417" spans="2:8" ht="12.75">
      <c r="B417" s="183"/>
      <c r="C417" s="183"/>
      <c r="D417" s="183"/>
      <c r="E417" s="183"/>
      <c r="F417" s="183"/>
      <c r="G417" s="183"/>
      <c r="H417" s="183"/>
    </row>
    <row r="418" spans="2:8" ht="12.75">
      <c r="B418" s="183"/>
      <c r="C418" s="183"/>
      <c r="D418" s="183"/>
      <c r="E418" s="183"/>
      <c r="F418" s="183"/>
      <c r="G418" s="183"/>
      <c r="H418" s="183"/>
    </row>
    <row r="419" spans="2:8" ht="12.75">
      <c r="B419" s="183"/>
      <c r="C419" s="183"/>
      <c r="D419" s="183"/>
      <c r="E419" s="183"/>
      <c r="F419" s="183"/>
      <c r="G419" s="183"/>
      <c r="H419" s="183"/>
    </row>
    <row r="420" spans="2:8" ht="12.75">
      <c r="B420" s="183"/>
      <c r="C420" s="183"/>
      <c r="D420" s="183"/>
      <c r="E420" s="183"/>
      <c r="F420" s="183"/>
      <c r="G420" s="183"/>
      <c r="H420" s="183"/>
    </row>
    <row r="421" spans="2:8" ht="12.75">
      <c r="B421" s="183"/>
      <c r="C421" s="183"/>
      <c r="D421" s="183"/>
      <c r="E421" s="183"/>
      <c r="F421" s="183"/>
      <c r="G421" s="183"/>
      <c r="H421" s="183"/>
    </row>
    <row r="422" spans="2:8" ht="12.75">
      <c r="B422" s="183"/>
      <c r="C422" s="183"/>
      <c r="D422" s="183"/>
      <c r="E422" s="183"/>
      <c r="F422" s="183"/>
      <c r="G422" s="183"/>
      <c r="H422" s="183"/>
    </row>
    <row r="423" spans="2:8" ht="12.75">
      <c r="B423" s="183"/>
      <c r="C423" s="183"/>
      <c r="D423" s="183"/>
      <c r="E423" s="183"/>
      <c r="F423" s="183"/>
      <c r="G423" s="183"/>
      <c r="H423" s="183"/>
    </row>
    <row r="424" spans="2:8" ht="12.75">
      <c r="B424" s="183"/>
      <c r="C424" s="183"/>
      <c r="D424" s="183"/>
      <c r="E424" s="183"/>
      <c r="F424" s="183"/>
      <c r="G424" s="183"/>
      <c r="H424" s="183"/>
    </row>
    <row r="425" spans="2:8" ht="12.75">
      <c r="B425" s="183"/>
      <c r="C425" s="183"/>
      <c r="D425" s="183"/>
      <c r="E425" s="183"/>
      <c r="F425" s="183"/>
      <c r="G425" s="183"/>
      <c r="H425" s="183"/>
    </row>
    <row r="426" spans="2:8" ht="12.75">
      <c r="B426" s="183"/>
      <c r="C426" s="183"/>
      <c r="D426" s="183"/>
      <c r="E426" s="183"/>
      <c r="F426" s="183"/>
      <c r="G426" s="183"/>
      <c r="H426" s="183"/>
    </row>
    <row r="427" spans="2:8" ht="12.75">
      <c r="B427" s="183"/>
      <c r="C427" s="183"/>
      <c r="D427" s="183"/>
      <c r="E427" s="183"/>
      <c r="F427" s="183"/>
      <c r="G427" s="183"/>
      <c r="H427" s="183"/>
    </row>
    <row r="428" spans="2:8" ht="12.75">
      <c r="B428" s="183"/>
      <c r="C428" s="183"/>
      <c r="D428" s="183"/>
      <c r="E428" s="183"/>
      <c r="F428" s="183"/>
      <c r="G428" s="183"/>
      <c r="H428" s="183"/>
    </row>
    <row r="429" spans="2:8" ht="12.75">
      <c r="B429" s="183"/>
      <c r="C429" s="183"/>
      <c r="D429" s="183"/>
      <c r="E429" s="183"/>
      <c r="F429" s="183"/>
      <c r="G429" s="183"/>
      <c r="H429" s="183"/>
    </row>
    <row r="430" spans="2:8" ht="12.75">
      <c r="B430" s="183"/>
      <c r="C430" s="183"/>
      <c r="D430" s="183"/>
      <c r="E430" s="183"/>
      <c r="F430" s="183"/>
      <c r="G430" s="183"/>
      <c r="H430" s="183"/>
    </row>
    <row r="431" spans="2:8" ht="12.75">
      <c r="B431" s="183"/>
      <c r="C431" s="183"/>
      <c r="D431" s="183"/>
      <c r="E431" s="183"/>
      <c r="F431" s="183"/>
      <c r="G431" s="183"/>
      <c r="H431" s="183"/>
    </row>
    <row r="432" spans="2:8" ht="12.75">
      <c r="B432" s="183"/>
      <c r="C432" s="183"/>
      <c r="D432" s="183"/>
      <c r="E432" s="183"/>
      <c r="F432" s="183"/>
      <c r="G432" s="183"/>
      <c r="H432" s="183"/>
    </row>
    <row r="433" spans="2:8" ht="12.75">
      <c r="B433" s="183"/>
      <c r="C433" s="183"/>
      <c r="D433" s="183"/>
      <c r="E433" s="183"/>
      <c r="F433" s="183"/>
      <c r="G433" s="183"/>
      <c r="H433" s="183"/>
    </row>
    <row r="434" spans="2:8" ht="12.75">
      <c r="B434" s="183"/>
      <c r="C434" s="183"/>
      <c r="D434" s="183"/>
      <c r="E434" s="183"/>
      <c r="F434" s="183"/>
      <c r="G434" s="183"/>
      <c r="H434" s="183"/>
    </row>
    <row r="435" spans="2:8" ht="12.75">
      <c r="B435" s="183"/>
      <c r="C435" s="183"/>
      <c r="D435" s="183"/>
      <c r="E435" s="183"/>
      <c r="F435" s="183"/>
      <c r="G435" s="183"/>
      <c r="H435" s="183"/>
    </row>
    <row r="436" spans="2:8" ht="12.75">
      <c r="B436" s="183"/>
      <c r="C436" s="183"/>
      <c r="D436" s="183"/>
      <c r="E436" s="183"/>
      <c r="F436" s="183"/>
      <c r="G436" s="183"/>
      <c r="H436" s="183"/>
    </row>
    <row r="437" spans="2:8" ht="12.75">
      <c r="B437" s="183"/>
      <c r="C437" s="183"/>
      <c r="D437" s="183"/>
      <c r="E437" s="183"/>
      <c r="F437" s="183"/>
      <c r="G437" s="183"/>
      <c r="H437" s="183"/>
    </row>
    <row r="438" spans="2:8" ht="12.75">
      <c r="B438" s="183"/>
      <c r="C438" s="183"/>
      <c r="D438" s="183"/>
      <c r="E438" s="183"/>
      <c r="F438" s="183"/>
      <c r="G438" s="183"/>
      <c r="H438" s="183"/>
    </row>
    <row r="439" spans="2:8" ht="12.75">
      <c r="B439" s="183"/>
      <c r="C439" s="183"/>
      <c r="D439" s="183"/>
      <c r="E439" s="183"/>
      <c r="F439" s="183"/>
      <c r="G439" s="183"/>
      <c r="H439" s="183"/>
    </row>
    <row r="440" spans="2:8" ht="12.75">
      <c r="B440" s="183"/>
      <c r="C440" s="183"/>
      <c r="D440" s="183"/>
      <c r="E440" s="183"/>
      <c r="F440" s="183"/>
      <c r="G440" s="183"/>
      <c r="H440" s="183"/>
    </row>
    <row r="441" spans="2:8" ht="12.75">
      <c r="B441" s="183"/>
      <c r="C441" s="183"/>
      <c r="D441" s="183"/>
      <c r="E441" s="183"/>
      <c r="F441" s="183"/>
      <c r="G441" s="183"/>
      <c r="H441" s="183"/>
    </row>
    <row r="442" spans="2:8" ht="12.75">
      <c r="B442" s="183"/>
      <c r="C442" s="183"/>
      <c r="D442" s="183"/>
      <c r="E442" s="183"/>
      <c r="F442" s="183"/>
      <c r="G442" s="183"/>
      <c r="H442" s="183"/>
    </row>
    <row r="443" spans="2:8" ht="12.75">
      <c r="B443" s="183"/>
      <c r="C443" s="183"/>
      <c r="D443" s="183"/>
      <c r="E443" s="183"/>
      <c r="F443" s="183"/>
      <c r="G443" s="183"/>
      <c r="H443" s="183"/>
    </row>
    <row r="444" spans="2:8" ht="12.75">
      <c r="B444" s="183"/>
      <c r="C444" s="183"/>
      <c r="D444" s="183"/>
      <c r="E444" s="183"/>
      <c r="F444" s="183"/>
      <c r="G444" s="183"/>
      <c r="H444" s="183"/>
    </row>
    <row r="445" spans="2:8" ht="12.75">
      <c r="B445" s="183"/>
      <c r="C445" s="183"/>
      <c r="D445" s="183"/>
      <c r="E445" s="183"/>
      <c r="F445" s="183"/>
      <c r="G445" s="183"/>
      <c r="H445" s="183"/>
    </row>
    <row r="446" spans="2:8" ht="12.75">
      <c r="B446" s="183"/>
      <c r="C446" s="183"/>
      <c r="D446" s="183"/>
      <c r="E446" s="183"/>
      <c r="F446" s="183"/>
      <c r="G446" s="183"/>
      <c r="H446" s="183"/>
    </row>
    <row r="447" spans="2:8" ht="12.75">
      <c r="B447" s="183"/>
      <c r="C447" s="183"/>
      <c r="D447" s="183"/>
      <c r="E447" s="183"/>
      <c r="F447" s="183"/>
      <c r="G447" s="183"/>
      <c r="H447" s="183"/>
    </row>
    <row r="448" spans="2:8" ht="12.75">
      <c r="B448" s="183"/>
      <c r="C448" s="183"/>
      <c r="D448" s="183"/>
      <c r="E448" s="183"/>
      <c r="F448" s="183"/>
      <c r="G448" s="183"/>
      <c r="H448" s="183"/>
    </row>
    <row r="449" spans="2:8" ht="12.75">
      <c r="B449" s="183"/>
      <c r="C449" s="183"/>
      <c r="D449" s="183"/>
      <c r="E449" s="183"/>
      <c r="F449" s="183"/>
      <c r="G449" s="183"/>
      <c r="H449" s="183"/>
    </row>
    <row r="450" spans="2:8" ht="12.75">
      <c r="B450" s="183"/>
      <c r="C450" s="183"/>
      <c r="D450" s="183"/>
      <c r="E450" s="183"/>
      <c r="F450" s="183"/>
      <c r="G450" s="183"/>
      <c r="H450" s="183"/>
    </row>
    <row r="451" spans="2:8" ht="12.75">
      <c r="B451" s="183"/>
      <c r="C451" s="183"/>
      <c r="D451" s="183"/>
      <c r="E451" s="183"/>
      <c r="F451" s="183"/>
      <c r="G451" s="183"/>
      <c r="H451" s="183"/>
    </row>
    <row r="452" spans="2:8" ht="12.75">
      <c r="B452" s="183"/>
      <c r="C452" s="183"/>
      <c r="D452" s="183"/>
      <c r="E452" s="183"/>
      <c r="F452" s="183"/>
      <c r="G452" s="183"/>
      <c r="H452" s="183"/>
    </row>
    <row r="453" spans="2:8" ht="12.75">
      <c r="B453" s="183"/>
      <c r="C453" s="183"/>
      <c r="D453" s="183"/>
      <c r="E453" s="183"/>
      <c r="F453" s="183"/>
      <c r="G453" s="183"/>
      <c r="H453" s="183"/>
    </row>
    <row r="454" spans="2:8" ht="12.75">
      <c r="B454" s="183"/>
      <c r="C454" s="183"/>
      <c r="D454" s="183"/>
      <c r="E454" s="183"/>
      <c r="F454" s="183"/>
      <c r="G454" s="183"/>
      <c r="H454" s="183"/>
    </row>
    <row r="455" spans="2:8" ht="12.75">
      <c r="B455" s="183"/>
      <c r="C455" s="183"/>
      <c r="D455" s="183"/>
      <c r="E455" s="183"/>
      <c r="F455" s="183"/>
      <c r="G455" s="183"/>
      <c r="H455" s="183"/>
    </row>
    <row r="456" spans="2:8" ht="12.75">
      <c r="B456" s="183"/>
      <c r="C456" s="183"/>
      <c r="D456" s="183"/>
      <c r="E456" s="183"/>
      <c r="F456" s="183"/>
      <c r="G456" s="183"/>
      <c r="H456" s="183"/>
    </row>
    <row r="457" spans="2:8" ht="12.75">
      <c r="B457" s="183"/>
      <c r="C457" s="183"/>
      <c r="D457" s="183"/>
      <c r="E457" s="183"/>
      <c r="F457" s="183"/>
      <c r="G457" s="183"/>
      <c r="H457" s="183"/>
    </row>
    <row r="458" spans="2:8" ht="12.75">
      <c r="B458" s="183"/>
      <c r="C458" s="183"/>
      <c r="D458" s="183"/>
      <c r="E458" s="183"/>
      <c r="F458" s="183"/>
      <c r="G458" s="183"/>
      <c r="H458" s="183"/>
    </row>
    <row r="459" spans="2:8" ht="12.75">
      <c r="B459" s="183"/>
      <c r="C459" s="183"/>
      <c r="D459" s="183"/>
      <c r="E459" s="183"/>
      <c r="F459" s="183"/>
      <c r="G459" s="183"/>
      <c r="H459" s="183"/>
    </row>
    <row r="460" spans="2:8" ht="12.75">
      <c r="B460" s="183"/>
      <c r="C460" s="183"/>
      <c r="D460" s="183"/>
      <c r="E460" s="183"/>
      <c r="F460" s="183"/>
      <c r="G460" s="183"/>
      <c r="H460" s="183"/>
    </row>
    <row r="461" spans="2:8" ht="12.75">
      <c r="B461" s="183"/>
      <c r="C461" s="183"/>
      <c r="D461" s="183"/>
      <c r="E461" s="183"/>
      <c r="F461" s="183"/>
      <c r="G461" s="183"/>
      <c r="H461" s="183"/>
    </row>
    <row r="462" spans="2:8" ht="12.75">
      <c r="B462" s="183"/>
      <c r="C462" s="183"/>
      <c r="D462" s="183"/>
      <c r="E462" s="183"/>
      <c r="F462" s="183"/>
      <c r="G462" s="183"/>
      <c r="H462" s="183"/>
    </row>
    <row r="463" spans="2:8" ht="12.75">
      <c r="B463" s="183"/>
      <c r="C463" s="183"/>
      <c r="D463" s="183"/>
      <c r="E463" s="183"/>
      <c r="F463" s="183"/>
      <c r="G463" s="183"/>
      <c r="H463" s="183"/>
    </row>
    <row r="464" spans="2:8" ht="12.75">
      <c r="B464" s="183"/>
      <c r="C464" s="183"/>
      <c r="D464" s="183"/>
      <c r="E464" s="183"/>
      <c r="F464" s="183"/>
      <c r="G464" s="183"/>
      <c r="H464" s="183"/>
    </row>
    <row r="465" spans="2:8" ht="12.75">
      <c r="B465" s="183"/>
      <c r="C465" s="183"/>
      <c r="D465" s="183"/>
      <c r="E465" s="183"/>
      <c r="F465" s="183"/>
      <c r="G465" s="183"/>
      <c r="H465" s="183"/>
    </row>
    <row r="466" spans="2:8" ht="12.75">
      <c r="B466" s="183"/>
      <c r="C466" s="183"/>
      <c r="D466" s="183"/>
      <c r="E466" s="183"/>
      <c r="F466" s="183"/>
      <c r="G466" s="183"/>
      <c r="H466" s="183"/>
    </row>
    <row r="467" spans="2:8" ht="12.75">
      <c r="B467" s="183"/>
      <c r="C467" s="183"/>
      <c r="D467" s="183"/>
      <c r="E467" s="183"/>
      <c r="F467" s="183"/>
      <c r="G467" s="183"/>
      <c r="H467" s="183"/>
    </row>
    <row r="468" spans="2:8" ht="12.75">
      <c r="B468" s="183"/>
      <c r="C468" s="183"/>
      <c r="D468" s="183"/>
      <c r="E468" s="183"/>
      <c r="F468" s="183"/>
      <c r="G468" s="183"/>
      <c r="H468" s="183"/>
    </row>
    <row r="469" spans="2:8" ht="12.75">
      <c r="B469" s="183"/>
      <c r="C469" s="183"/>
      <c r="D469" s="183"/>
      <c r="E469" s="183"/>
      <c r="F469" s="183"/>
      <c r="G469" s="183"/>
      <c r="H469" s="183"/>
    </row>
    <row r="470" spans="2:8" ht="12.75">
      <c r="B470" s="183"/>
      <c r="C470" s="183"/>
      <c r="D470" s="183"/>
      <c r="E470" s="183"/>
      <c r="F470" s="183"/>
      <c r="G470" s="183"/>
      <c r="H470" s="183"/>
    </row>
    <row r="471" spans="2:8" ht="12.75">
      <c r="B471" s="183"/>
      <c r="C471" s="183"/>
      <c r="D471" s="183"/>
      <c r="E471" s="183"/>
      <c r="F471" s="183"/>
      <c r="G471" s="183"/>
      <c r="H471" s="183"/>
    </row>
    <row r="472" spans="2:8" ht="12.75">
      <c r="B472" s="183"/>
      <c r="C472" s="183"/>
      <c r="D472" s="183"/>
      <c r="E472" s="183"/>
      <c r="F472" s="183"/>
      <c r="G472" s="183"/>
      <c r="H472" s="183"/>
    </row>
    <row r="473" spans="2:8" ht="12.75">
      <c r="B473" s="183"/>
      <c r="C473" s="183"/>
      <c r="D473" s="183"/>
      <c r="E473" s="183"/>
      <c r="F473" s="183"/>
      <c r="G473" s="183"/>
      <c r="H473" s="183"/>
    </row>
    <row r="474" spans="2:8" ht="12.75">
      <c r="B474" s="183"/>
      <c r="C474" s="183"/>
      <c r="D474" s="183"/>
      <c r="E474" s="183"/>
      <c r="F474" s="183"/>
      <c r="G474" s="183"/>
      <c r="H474" s="183"/>
    </row>
    <row r="475" spans="2:8" ht="12.75">
      <c r="B475" s="183"/>
      <c r="C475" s="183"/>
      <c r="D475" s="183"/>
      <c r="E475" s="183"/>
      <c r="F475" s="183"/>
      <c r="G475" s="183"/>
      <c r="H475" s="183"/>
    </row>
    <row r="476" spans="2:8" ht="12.75">
      <c r="B476" s="183"/>
      <c r="C476" s="183"/>
      <c r="D476" s="183"/>
      <c r="E476" s="183"/>
      <c r="F476" s="183"/>
      <c r="G476" s="183"/>
      <c r="H476" s="183"/>
    </row>
    <row r="477" spans="2:8" ht="12.75">
      <c r="B477" s="183"/>
      <c r="C477" s="183"/>
      <c r="D477" s="183"/>
      <c r="E477" s="183"/>
      <c r="F477" s="183"/>
      <c r="G477" s="183"/>
      <c r="H477" s="183"/>
    </row>
    <row r="478" spans="2:8" ht="12.75">
      <c r="B478" s="183"/>
      <c r="C478" s="183"/>
      <c r="D478" s="183"/>
      <c r="E478" s="183"/>
      <c r="F478" s="183"/>
      <c r="G478" s="183"/>
      <c r="H478" s="183"/>
    </row>
    <row r="479" spans="2:8" ht="12.75">
      <c r="B479" s="183"/>
      <c r="C479" s="183"/>
      <c r="D479" s="183"/>
      <c r="E479" s="183"/>
      <c r="F479" s="183"/>
      <c r="G479" s="183"/>
      <c r="H479" s="183"/>
    </row>
    <row r="480" spans="2:8" ht="12.75">
      <c r="B480" s="183"/>
      <c r="C480" s="183"/>
      <c r="D480" s="183"/>
      <c r="E480" s="183"/>
      <c r="F480" s="183"/>
      <c r="G480" s="183"/>
      <c r="H480" s="183"/>
    </row>
    <row r="481" spans="2:8" ht="12.75">
      <c r="B481" s="183"/>
      <c r="C481" s="183"/>
      <c r="D481" s="183"/>
      <c r="E481" s="183"/>
      <c r="F481" s="183"/>
      <c r="G481" s="183"/>
      <c r="H481" s="183"/>
    </row>
    <row r="482" spans="2:8" ht="12.75">
      <c r="B482" s="183"/>
      <c r="C482" s="183"/>
      <c r="D482" s="183"/>
      <c r="E482" s="183"/>
      <c r="F482" s="183"/>
      <c r="G482" s="183"/>
      <c r="H482" s="183"/>
    </row>
    <row r="483" spans="2:8" ht="12.75">
      <c r="B483" s="183"/>
      <c r="C483" s="183"/>
      <c r="D483" s="183"/>
      <c r="E483" s="183"/>
      <c r="F483" s="183"/>
      <c r="G483" s="183"/>
      <c r="H483" s="183"/>
    </row>
    <row r="484" spans="2:8" ht="12.75">
      <c r="B484" s="183"/>
      <c r="C484" s="183"/>
      <c r="D484" s="183"/>
      <c r="E484" s="183"/>
      <c r="F484" s="183"/>
      <c r="G484" s="183"/>
      <c r="H484" s="183"/>
    </row>
    <row r="485" spans="2:8" ht="12.75">
      <c r="B485" s="183"/>
      <c r="C485" s="183"/>
      <c r="D485" s="183"/>
      <c r="E485" s="183"/>
      <c r="F485" s="183"/>
      <c r="G485" s="183"/>
      <c r="H485" s="183"/>
    </row>
    <row r="486" spans="2:8" ht="12.75">
      <c r="B486" s="183"/>
      <c r="C486" s="183"/>
      <c r="D486" s="183"/>
      <c r="E486" s="183"/>
      <c r="F486" s="183"/>
      <c r="G486" s="183"/>
      <c r="H486" s="183"/>
    </row>
    <row r="487" spans="2:8" ht="12.75">
      <c r="B487" s="183"/>
      <c r="C487" s="183"/>
      <c r="D487" s="183"/>
      <c r="E487" s="183"/>
      <c r="F487" s="183"/>
      <c r="G487" s="183"/>
      <c r="H487" s="183"/>
    </row>
    <row r="488" spans="2:8" ht="12.75">
      <c r="B488" s="183"/>
      <c r="C488" s="183"/>
      <c r="D488" s="183"/>
      <c r="E488" s="183"/>
      <c r="F488" s="183"/>
      <c r="G488" s="183"/>
      <c r="H488" s="183"/>
    </row>
    <row r="489" spans="2:8" ht="12.75">
      <c r="B489" s="183"/>
      <c r="C489" s="183"/>
      <c r="D489" s="183"/>
      <c r="E489" s="183"/>
      <c r="F489" s="183"/>
      <c r="G489" s="183"/>
      <c r="H489" s="183"/>
    </row>
    <row r="490" spans="2:8" ht="12.75">
      <c r="B490" s="183"/>
      <c r="C490" s="183"/>
      <c r="D490" s="183"/>
      <c r="E490" s="183"/>
      <c r="F490" s="183"/>
      <c r="G490" s="183"/>
      <c r="H490" s="183"/>
    </row>
    <row r="491" spans="2:8" ht="12.75">
      <c r="B491" s="183"/>
      <c r="C491" s="183"/>
      <c r="D491" s="183"/>
      <c r="E491" s="183"/>
      <c r="F491" s="183"/>
      <c r="G491" s="183"/>
      <c r="H491" s="183"/>
    </row>
    <row r="492" spans="2:8" ht="12.75">
      <c r="B492" s="183"/>
      <c r="C492" s="183"/>
      <c r="D492" s="183"/>
      <c r="E492" s="183"/>
      <c r="F492" s="183"/>
      <c r="G492" s="183"/>
      <c r="H492" s="183"/>
    </row>
    <row r="493" spans="2:8" ht="12.75">
      <c r="B493" s="183"/>
      <c r="C493" s="183"/>
      <c r="D493" s="183"/>
      <c r="E493" s="183"/>
      <c r="F493" s="183"/>
      <c r="G493" s="183"/>
      <c r="H493" s="183"/>
    </row>
    <row r="494" spans="2:8" ht="12.75">
      <c r="B494" s="183"/>
      <c r="C494" s="183"/>
      <c r="D494" s="183"/>
      <c r="E494" s="183"/>
      <c r="F494" s="183"/>
      <c r="G494" s="183"/>
      <c r="H494" s="183"/>
    </row>
    <row r="495" spans="2:8" ht="12.75">
      <c r="B495" s="183"/>
      <c r="C495" s="183"/>
      <c r="D495" s="183"/>
      <c r="E495" s="183"/>
      <c r="F495" s="183"/>
      <c r="G495" s="183"/>
      <c r="H495" s="183"/>
    </row>
    <row r="496" spans="2:8" ht="12.75">
      <c r="B496" s="183"/>
      <c r="C496" s="183"/>
      <c r="D496" s="183"/>
      <c r="E496" s="183"/>
      <c r="F496" s="183"/>
      <c r="G496" s="183"/>
      <c r="H496" s="183"/>
    </row>
    <row r="497" spans="2:8" ht="12.75">
      <c r="B497" s="183"/>
      <c r="C497" s="183"/>
      <c r="D497" s="183"/>
      <c r="E497" s="183"/>
      <c r="F497" s="183"/>
      <c r="G497" s="183"/>
      <c r="H497" s="183"/>
    </row>
    <row r="498" spans="2:8" ht="12.75">
      <c r="B498" s="183"/>
      <c r="C498" s="183"/>
      <c r="D498" s="183"/>
      <c r="E498" s="183"/>
      <c r="F498" s="183"/>
      <c r="G498" s="183"/>
      <c r="H498" s="183"/>
    </row>
    <row r="499" spans="2:8" ht="12.75">
      <c r="B499" s="183"/>
      <c r="C499" s="183"/>
      <c r="D499" s="183"/>
      <c r="E499" s="183"/>
      <c r="F499" s="183"/>
      <c r="G499" s="183"/>
      <c r="H499" s="183"/>
    </row>
    <row r="500" spans="2:8" ht="12.75">
      <c r="B500" s="183"/>
      <c r="C500" s="183"/>
      <c r="D500" s="183"/>
      <c r="E500" s="183"/>
      <c r="F500" s="183"/>
      <c r="G500" s="183"/>
      <c r="H500" s="183"/>
    </row>
    <row r="501" spans="2:8" ht="12.75">
      <c r="B501" s="183"/>
      <c r="C501" s="183"/>
      <c r="D501" s="183"/>
      <c r="E501" s="183"/>
      <c r="F501" s="183"/>
      <c r="G501" s="183"/>
      <c r="H501" s="183"/>
    </row>
    <row r="502" spans="2:8" ht="12.75">
      <c r="B502" s="183"/>
      <c r="C502" s="183"/>
      <c r="D502" s="183"/>
      <c r="E502" s="183"/>
      <c r="F502" s="183"/>
      <c r="G502" s="183"/>
      <c r="H502" s="183"/>
    </row>
    <row r="503" spans="2:8" ht="12.75">
      <c r="B503" s="183"/>
      <c r="C503" s="183"/>
      <c r="D503" s="183"/>
      <c r="E503" s="183"/>
      <c r="F503" s="183"/>
      <c r="G503" s="183"/>
      <c r="H503" s="183"/>
    </row>
    <row r="504" spans="2:8" ht="12.75">
      <c r="B504" s="183"/>
      <c r="C504" s="183"/>
      <c r="D504" s="183"/>
      <c r="E504" s="183"/>
      <c r="F504" s="183"/>
      <c r="G504" s="183"/>
      <c r="H504" s="183"/>
    </row>
    <row r="505" spans="2:8" ht="12.75">
      <c r="B505" s="183"/>
      <c r="C505" s="183"/>
      <c r="D505" s="183"/>
      <c r="E505" s="183"/>
      <c r="F505" s="183"/>
      <c r="G505" s="183"/>
      <c r="H505" s="183"/>
    </row>
    <row r="506" spans="2:8" ht="12.75">
      <c r="B506" s="183"/>
      <c r="C506" s="183"/>
      <c r="D506" s="183"/>
      <c r="E506" s="183"/>
      <c r="F506" s="183"/>
      <c r="G506" s="183"/>
      <c r="H506" s="183"/>
    </row>
    <row r="507" spans="2:8" ht="12.75">
      <c r="B507" s="183"/>
      <c r="C507" s="183"/>
      <c r="D507" s="183"/>
      <c r="E507" s="183"/>
      <c r="F507" s="183"/>
      <c r="G507" s="183"/>
      <c r="H507" s="183"/>
    </row>
    <row r="508" spans="2:8" ht="12.75">
      <c r="B508" s="183"/>
      <c r="C508" s="183"/>
      <c r="D508" s="183"/>
      <c r="E508" s="183"/>
      <c r="F508" s="183"/>
      <c r="G508" s="183"/>
      <c r="H508" s="183"/>
    </row>
    <row r="509" spans="2:8" ht="12.75">
      <c r="B509" s="183"/>
      <c r="C509" s="183"/>
      <c r="D509" s="183"/>
      <c r="E509" s="183"/>
      <c r="F509" s="183"/>
      <c r="G509" s="183"/>
      <c r="H509" s="183"/>
    </row>
    <row r="510" spans="2:8" ht="12.75">
      <c r="B510" s="183"/>
      <c r="C510" s="183"/>
      <c r="D510" s="183"/>
      <c r="E510" s="183"/>
      <c r="F510" s="183"/>
      <c r="G510" s="183"/>
      <c r="H510" s="183"/>
    </row>
    <row r="511" spans="2:8" ht="12.75">
      <c r="B511" s="183"/>
      <c r="C511" s="183"/>
      <c r="D511" s="183"/>
      <c r="E511" s="183"/>
      <c r="F511" s="183"/>
      <c r="G511" s="183"/>
      <c r="H511" s="183"/>
    </row>
    <row r="512" spans="2:8" ht="12.75">
      <c r="B512" s="183"/>
      <c r="C512" s="183"/>
      <c r="D512" s="183"/>
      <c r="E512" s="183"/>
      <c r="F512" s="183"/>
      <c r="G512" s="183"/>
      <c r="H512" s="183"/>
    </row>
    <row r="513" spans="2:8" ht="12.75">
      <c r="B513" s="183"/>
      <c r="C513" s="183"/>
      <c r="D513" s="183"/>
      <c r="E513" s="183"/>
      <c r="F513" s="183"/>
      <c r="G513" s="183"/>
      <c r="H513" s="183"/>
    </row>
    <row r="514" spans="2:8" ht="12.75">
      <c r="B514" s="183"/>
      <c r="C514" s="183"/>
      <c r="D514" s="183"/>
      <c r="E514" s="183"/>
      <c r="F514" s="183"/>
      <c r="G514" s="183"/>
      <c r="H514" s="183"/>
    </row>
    <row r="515" spans="2:8" ht="12.75">
      <c r="B515" s="183"/>
      <c r="C515" s="183"/>
      <c r="D515" s="183"/>
      <c r="E515" s="183"/>
      <c r="F515" s="183"/>
      <c r="G515" s="183"/>
      <c r="H515" s="183"/>
    </row>
    <row r="516" spans="2:8" ht="12.75">
      <c r="B516" s="183"/>
      <c r="C516" s="183"/>
      <c r="D516" s="183"/>
      <c r="E516" s="183"/>
      <c r="F516" s="183"/>
      <c r="G516" s="183"/>
      <c r="H516" s="183"/>
    </row>
    <row r="517" spans="2:8" ht="12.75">
      <c r="B517" s="183"/>
      <c r="C517" s="183"/>
      <c r="D517" s="183"/>
      <c r="E517" s="183"/>
      <c r="F517" s="183"/>
      <c r="G517" s="183"/>
      <c r="H517" s="183"/>
    </row>
    <row r="518" spans="2:8" ht="12.75">
      <c r="B518" s="183"/>
      <c r="C518" s="183"/>
      <c r="D518" s="183"/>
      <c r="E518" s="183"/>
      <c r="F518" s="183"/>
      <c r="G518" s="183"/>
      <c r="H518" s="183"/>
    </row>
    <row r="519" spans="2:8" ht="12.75">
      <c r="B519" s="183"/>
      <c r="C519" s="183"/>
      <c r="D519" s="183"/>
      <c r="E519" s="183"/>
      <c r="F519" s="183"/>
      <c r="G519" s="183"/>
      <c r="H519" s="183"/>
    </row>
    <row r="520" spans="2:8" ht="12.75">
      <c r="B520" s="183"/>
      <c r="C520" s="183"/>
      <c r="D520" s="183"/>
      <c r="E520" s="183"/>
      <c r="F520" s="183"/>
      <c r="G520" s="183"/>
      <c r="H520" s="183"/>
    </row>
    <row r="521" spans="2:8" ht="12.75">
      <c r="B521" s="183"/>
      <c r="C521" s="183"/>
      <c r="D521" s="183"/>
      <c r="E521" s="183"/>
      <c r="F521" s="183"/>
      <c r="G521" s="183"/>
      <c r="H521" s="183"/>
    </row>
    <row r="522" spans="2:8" ht="12.75">
      <c r="B522" s="183"/>
      <c r="C522" s="183"/>
      <c r="D522" s="183"/>
      <c r="E522" s="183"/>
      <c r="F522" s="183"/>
      <c r="G522" s="183"/>
      <c r="H522" s="183"/>
    </row>
    <row r="523" spans="2:8" ht="12.75">
      <c r="B523" s="183"/>
      <c r="C523" s="183"/>
      <c r="D523" s="183"/>
      <c r="E523" s="183"/>
      <c r="F523" s="183"/>
      <c r="G523" s="183"/>
      <c r="H523" s="183"/>
    </row>
    <row r="524" spans="2:8" ht="12.75">
      <c r="B524" s="183"/>
      <c r="C524" s="183"/>
      <c r="D524" s="183"/>
      <c r="E524" s="183"/>
      <c r="F524" s="183"/>
      <c r="G524" s="183"/>
      <c r="H524" s="183"/>
    </row>
    <row r="525" spans="2:8" ht="12.75">
      <c r="B525" s="183"/>
      <c r="C525" s="183"/>
      <c r="D525" s="183"/>
      <c r="E525" s="183"/>
      <c r="F525" s="183"/>
      <c r="G525" s="183"/>
      <c r="H525" s="183"/>
    </row>
    <row r="526" spans="2:8" ht="12.75">
      <c r="B526" s="183"/>
      <c r="C526" s="183"/>
      <c r="D526" s="183"/>
      <c r="E526" s="183"/>
      <c r="F526" s="183"/>
      <c r="G526" s="183"/>
      <c r="H526" s="183"/>
    </row>
    <row r="527" spans="2:8" ht="12.75">
      <c r="B527" s="183"/>
      <c r="C527" s="183"/>
      <c r="D527" s="183"/>
      <c r="E527" s="183"/>
      <c r="F527" s="183"/>
      <c r="G527" s="183"/>
      <c r="H527" s="183"/>
    </row>
    <row r="528" spans="2:8" ht="12.75">
      <c r="B528" s="183"/>
      <c r="C528" s="183"/>
      <c r="D528" s="183"/>
      <c r="E528" s="183"/>
      <c r="F528" s="183"/>
      <c r="G528" s="183"/>
      <c r="H528" s="183"/>
    </row>
    <row r="529" spans="2:8" ht="12.75">
      <c r="B529" s="183"/>
      <c r="C529" s="183"/>
      <c r="D529" s="183"/>
      <c r="E529" s="183"/>
      <c r="F529" s="183"/>
      <c r="G529" s="183"/>
      <c r="H529" s="183"/>
    </row>
    <row r="530" spans="2:8" ht="12.75">
      <c r="B530" s="183"/>
      <c r="C530" s="183"/>
      <c r="D530" s="183"/>
      <c r="E530" s="183"/>
      <c r="F530" s="183"/>
      <c r="G530" s="183"/>
      <c r="H530" s="183"/>
    </row>
    <row r="531" spans="2:8" ht="12.75">
      <c r="B531" s="183"/>
      <c r="C531" s="183"/>
      <c r="D531" s="183"/>
      <c r="E531" s="183"/>
      <c r="F531" s="183"/>
      <c r="G531" s="183"/>
      <c r="H531" s="183"/>
    </row>
    <row r="532" spans="2:8" ht="12.75">
      <c r="B532" s="183"/>
      <c r="C532" s="183"/>
      <c r="D532" s="183"/>
      <c r="E532" s="183"/>
      <c r="F532" s="183"/>
      <c r="G532" s="183"/>
      <c r="H532" s="183"/>
    </row>
    <row r="533" spans="2:8" ht="12.75">
      <c r="B533" s="183"/>
      <c r="C533" s="183"/>
      <c r="D533" s="183"/>
      <c r="E533" s="183"/>
      <c r="F533" s="183"/>
      <c r="G533" s="183"/>
      <c r="H533" s="183"/>
    </row>
    <row r="534" spans="2:8" ht="12.75">
      <c r="B534" s="183"/>
      <c r="C534" s="183"/>
      <c r="D534" s="183"/>
      <c r="E534" s="183"/>
      <c r="F534" s="183"/>
      <c r="G534" s="183"/>
      <c r="H534" s="183"/>
    </row>
    <row r="535" spans="2:8" ht="12.75">
      <c r="B535" s="183"/>
      <c r="C535" s="183"/>
      <c r="D535" s="183"/>
      <c r="E535" s="183"/>
      <c r="F535" s="183"/>
      <c r="G535" s="183"/>
      <c r="H535" s="183"/>
    </row>
    <row r="536" spans="2:8" ht="12.75">
      <c r="B536" s="183"/>
      <c r="C536" s="183"/>
      <c r="D536" s="183"/>
      <c r="E536" s="183"/>
      <c r="F536" s="183"/>
      <c r="G536" s="183"/>
      <c r="H536" s="183"/>
    </row>
    <row r="537" spans="2:8" ht="12.75">
      <c r="B537" s="183"/>
      <c r="C537" s="183"/>
      <c r="D537" s="183"/>
      <c r="E537" s="183"/>
      <c r="F537" s="183"/>
      <c r="G537" s="183"/>
      <c r="H537" s="183"/>
    </row>
    <row r="538" spans="2:8" ht="12.75">
      <c r="B538" s="183"/>
      <c r="C538" s="183"/>
      <c r="D538" s="183"/>
      <c r="E538" s="183"/>
      <c r="F538" s="183"/>
      <c r="G538" s="183"/>
      <c r="H538" s="183"/>
    </row>
    <row r="539" spans="2:8" ht="12.75">
      <c r="B539" s="183"/>
      <c r="C539" s="183"/>
      <c r="D539" s="183"/>
      <c r="E539" s="183"/>
      <c r="F539" s="183"/>
      <c r="G539" s="183"/>
      <c r="H539" s="183"/>
    </row>
    <row r="540" spans="2:8" ht="12.75">
      <c r="B540" s="183"/>
      <c r="C540" s="183"/>
      <c r="D540" s="183"/>
      <c r="E540" s="183"/>
      <c r="F540" s="183"/>
      <c r="G540" s="183"/>
      <c r="H540" s="183"/>
    </row>
    <row r="541" spans="2:8" ht="12.75">
      <c r="B541" s="183"/>
      <c r="C541" s="183"/>
      <c r="D541" s="183"/>
      <c r="E541" s="183"/>
      <c r="F541" s="183"/>
      <c r="G541" s="183"/>
      <c r="H541" s="183"/>
    </row>
    <row r="542" spans="2:8" ht="12.75">
      <c r="B542" s="183"/>
      <c r="C542" s="183"/>
      <c r="D542" s="183"/>
      <c r="E542" s="183"/>
      <c r="F542" s="183"/>
      <c r="G542" s="183"/>
      <c r="H542" s="183"/>
    </row>
    <row r="543" spans="2:8" ht="12.75">
      <c r="B543" s="183"/>
      <c r="C543" s="183"/>
      <c r="D543" s="183"/>
      <c r="E543" s="183"/>
      <c r="F543" s="183"/>
      <c r="G543" s="183"/>
      <c r="H543" s="183"/>
    </row>
    <row r="544" spans="2:8" ht="12.75">
      <c r="B544" s="183"/>
      <c r="C544" s="183"/>
      <c r="D544" s="183"/>
      <c r="E544" s="183"/>
      <c r="F544" s="183"/>
      <c r="G544" s="183"/>
      <c r="H544" s="183"/>
    </row>
    <row r="545" spans="2:8" ht="12.75">
      <c r="B545" s="183"/>
      <c r="C545" s="183"/>
      <c r="D545" s="183"/>
      <c r="E545" s="183"/>
      <c r="F545" s="183"/>
      <c r="G545" s="183"/>
      <c r="H545" s="183"/>
    </row>
    <row r="546" spans="2:8" ht="12.75">
      <c r="B546" s="183"/>
      <c r="C546" s="183"/>
      <c r="D546" s="183"/>
      <c r="E546" s="183"/>
      <c r="F546" s="183"/>
      <c r="G546" s="183"/>
      <c r="H546" s="183"/>
    </row>
    <row r="547" spans="2:8" ht="12.75">
      <c r="B547" s="183"/>
      <c r="C547" s="183"/>
      <c r="D547" s="183"/>
      <c r="E547" s="183"/>
      <c r="F547" s="183"/>
      <c r="G547" s="183"/>
      <c r="H547" s="183"/>
    </row>
    <row r="548" spans="2:8" ht="12.75">
      <c r="B548" s="183"/>
      <c r="C548" s="183"/>
      <c r="D548" s="183"/>
      <c r="E548" s="183"/>
      <c r="F548" s="183"/>
      <c r="G548" s="183"/>
      <c r="H548" s="183"/>
    </row>
    <row r="549" spans="2:8" ht="12.75">
      <c r="B549" s="183"/>
      <c r="C549" s="183"/>
      <c r="D549" s="183"/>
      <c r="E549" s="183"/>
      <c r="F549" s="183"/>
      <c r="G549" s="183"/>
      <c r="H549" s="183"/>
    </row>
    <row r="550" spans="2:8" ht="12.75">
      <c r="B550" s="183"/>
      <c r="C550" s="183"/>
      <c r="D550" s="183"/>
      <c r="E550" s="183"/>
      <c r="F550" s="183"/>
      <c r="G550" s="183"/>
      <c r="H550" s="183"/>
    </row>
    <row r="551" spans="2:8" ht="12.75">
      <c r="B551" s="183"/>
      <c r="C551" s="183"/>
      <c r="D551" s="183"/>
      <c r="E551" s="183"/>
      <c r="F551" s="183"/>
      <c r="G551" s="183"/>
      <c r="H551" s="183"/>
    </row>
    <row r="552" spans="2:8" ht="12.75">
      <c r="B552" s="183"/>
      <c r="C552" s="183"/>
      <c r="D552" s="183"/>
      <c r="E552" s="183"/>
      <c r="F552" s="183"/>
      <c r="G552" s="183"/>
      <c r="H552" s="183"/>
    </row>
    <row r="553" spans="2:8" ht="12.75">
      <c r="B553" s="183"/>
      <c r="C553" s="183"/>
      <c r="D553" s="183"/>
      <c r="E553" s="183"/>
      <c r="F553" s="183"/>
      <c r="G553" s="183"/>
      <c r="H553" s="183"/>
    </row>
    <row r="554" spans="2:8" ht="12.75">
      <c r="B554" s="183"/>
      <c r="C554" s="183"/>
      <c r="D554" s="183"/>
      <c r="E554" s="183"/>
      <c r="F554" s="183"/>
      <c r="G554" s="183"/>
      <c r="H554" s="183"/>
    </row>
    <row r="555" spans="2:8" ht="12.75">
      <c r="B555" s="183"/>
      <c r="C555" s="183"/>
      <c r="D555" s="183"/>
      <c r="E555" s="183"/>
      <c r="F555" s="183"/>
      <c r="G555" s="183"/>
      <c r="H555" s="183"/>
    </row>
    <row r="556" spans="2:8" ht="12.75">
      <c r="B556" s="183"/>
      <c r="C556" s="183"/>
      <c r="D556" s="183"/>
      <c r="E556" s="183"/>
      <c r="F556" s="183"/>
      <c r="G556" s="183"/>
      <c r="H556" s="183"/>
    </row>
    <row r="557" spans="2:8" ht="12.75">
      <c r="B557" s="183"/>
      <c r="C557" s="183"/>
      <c r="D557" s="183"/>
      <c r="E557" s="183"/>
      <c r="F557" s="183"/>
      <c r="G557" s="183"/>
      <c r="H557" s="183"/>
    </row>
    <row r="558" spans="2:8" ht="12.75">
      <c r="B558" s="183"/>
      <c r="C558" s="183"/>
      <c r="D558" s="183"/>
      <c r="E558" s="183"/>
      <c r="F558" s="183"/>
      <c r="G558" s="183"/>
      <c r="H558" s="183"/>
    </row>
    <row r="559" spans="2:8" ht="12.75">
      <c r="B559" s="183"/>
      <c r="C559" s="183"/>
      <c r="D559" s="183"/>
      <c r="E559" s="183"/>
      <c r="F559" s="183"/>
      <c r="G559" s="183"/>
      <c r="H559" s="183"/>
    </row>
    <row r="560" spans="2:8" ht="12.75">
      <c r="B560" s="183"/>
      <c r="C560" s="183"/>
      <c r="D560" s="183"/>
      <c r="E560" s="183"/>
      <c r="F560" s="183"/>
      <c r="G560" s="183"/>
      <c r="H560" s="183"/>
    </row>
    <row r="561" spans="2:8" ht="12.75">
      <c r="B561" s="183"/>
      <c r="C561" s="183"/>
      <c r="D561" s="183"/>
      <c r="E561" s="183"/>
      <c r="F561" s="183"/>
      <c r="G561" s="183"/>
      <c r="H561" s="183"/>
    </row>
    <row r="562" spans="2:8" ht="12.75">
      <c r="B562" s="183"/>
      <c r="C562" s="183"/>
      <c r="D562" s="183"/>
      <c r="E562" s="183"/>
      <c r="F562" s="183"/>
      <c r="G562" s="183"/>
      <c r="H562" s="183"/>
    </row>
    <row r="563" spans="2:8" ht="12.75">
      <c r="B563" s="183"/>
      <c r="C563" s="183"/>
      <c r="D563" s="183"/>
      <c r="E563" s="183"/>
      <c r="F563" s="183"/>
      <c r="G563" s="183"/>
      <c r="H563" s="183"/>
    </row>
    <row r="564" spans="2:8" ht="12.75">
      <c r="B564" s="183"/>
      <c r="C564" s="183"/>
      <c r="D564" s="183"/>
      <c r="E564" s="183"/>
      <c r="F564" s="183"/>
      <c r="G564" s="183"/>
      <c r="H564" s="183"/>
    </row>
    <row r="565" spans="2:8" ht="12.75">
      <c r="B565" s="183"/>
      <c r="C565" s="183"/>
      <c r="D565" s="183"/>
      <c r="E565" s="183"/>
      <c r="F565" s="183"/>
      <c r="G565" s="183"/>
      <c r="H565" s="183"/>
    </row>
    <row r="566" spans="2:8" ht="12.75">
      <c r="B566" s="183"/>
      <c r="C566" s="183"/>
      <c r="D566" s="183"/>
      <c r="E566" s="183"/>
      <c r="F566" s="183"/>
      <c r="G566" s="183"/>
      <c r="H566" s="183"/>
    </row>
    <row r="567" spans="2:8" ht="12.75">
      <c r="B567" s="183"/>
      <c r="C567" s="183"/>
      <c r="D567" s="183"/>
      <c r="E567" s="183"/>
      <c r="F567" s="183"/>
      <c r="G567" s="183"/>
      <c r="H567" s="183"/>
    </row>
    <row r="568" spans="2:8" ht="12.75">
      <c r="B568" s="183"/>
      <c r="C568" s="183"/>
      <c r="D568" s="183"/>
      <c r="E568" s="183"/>
      <c r="F568" s="183"/>
      <c r="G568" s="183"/>
      <c r="H568" s="183"/>
    </row>
    <row r="569" spans="2:8" ht="12.75">
      <c r="B569" s="183"/>
      <c r="C569" s="183"/>
      <c r="D569" s="183"/>
      <c r="E569" s="183"/>
      <c r="F569" s="183"/>
      <c r="G569" s="183"/>
      <c r="H569" s="183"/>
    </row>
    <row r="570" spans="2:8" ht="12.75">
      <c r="B570" s="183"/>
      <c r="C570" s="183"/>
      <c r="D570" s="183"/>
      <c r="E570" s="183"/>
      <c r="F570" s="183"/>
      <c r="G570" s="183"/>
      <c r="H570" s="183"/>
    </row>
    <row r="571" spans="2:8" ht="12.75">
      <c r="B571" s="183"/>
      <c r="C571" s="183"/>
      <c r="D571" s="183"/>
      <c r="E571" s="183"/>
      <c r="F571" s="183"/>
      <c r="G571" s="183"/>
      <c r="H571" s="183"/>
    </row>
    <row r="572" spans="2:8" ht="12.75">
      <c r="B572" s="183"/>
      <c r="C572" s="183"/>
      <c r="D572" s="183"/>
      <c r="E572" s="183"/>
      <c r="F572" s="183"/>
      <c r="G572" s="183"/>
      <c r="H572" s="183"/>
    </row>
    <row r="573" spans="2:8" ht="12.75">
      <c r="B573" s="183"/>
      <c r="C573" s="183"/>
      <c r="D573" s="183"/>
      <c r="E573" s="183"/>
      <c r="F573" s="183"/>
      <c r="G573" s="183"/>
      <c r="H573" s="183"/>
    </row>
    <row r="574" spans="2:8" ht="12.75">
      <c r="B574" s="183"/>
      <c r="C574" s="183"/>
      <c r="D574" s="183"/>
      <c r="E574" s="183"/>
      <c r="F574" s="183"/>
      <c r="G574" s="183"/>
      <c r="H574" s="183"/>
    </row>
    <row r="575" spans="2:8" ht="12.75">
      <c r="B575" s="183"/>
      <c r="C575" s="183"/>
      <c r="D575" s="183"/>
      <c r="E575" s="183"/>
      <c r="F575" s="183"/>
      <c r="G575" s="183"/>
      <c r="H575" s="183"/>
    </row>
    <row r="576" spans="2:8" ht="12.75">
      <c r="B576" s="183"/>
      <c r="C576" s="183"/>
      <c r="D576" s="183"/>
      <c r="E576" s="183"/>
      <c r="F576" s="183"/>
      <c r="G576" s="183"/>
      <c r="H576" s="183"/>
    </row>
    <row r="577" spans="2:8" ht="12.75">
      <c r="B577" s="183"/>
      <c r="C577" s="183"/>
      <c r="D577" s="183"/>
      <c r="E577" s="183"/>
      <c r="F577" s="183"/>
      <c r="G577" s="183"/>
      <c r="H577" s="183"/>
    </row>
    <row r="578" spans="2:8" ht="12.75">
      <c r="B578" s="183"/>
      <c r="C578" s="183"/>
      <c r="D578" s="183"/>
      <c r="E578" s="183"/>
      <c r="F578" s="183"/>
      <c r="G578" s="183"/>
      <c r="H578" s="183"/>
    </row>
    <row r="579" spans="2:8" ht="12.75">
      <c r="B579" s="183"/>
      <c r="C579" s="183"/>
      <c r="D579" s="183"/>
      <c r="E579" s="183"/>
      <c r="F579" s="183"/>
      <c r="G579" s="183"/>
      <c r="H579" s="183"/>
    </row>
    <row r="580" spans="2:8" ht="12.75">
      <c r="B580" s="183"/>
      <c r="C580" s="183"/>
      <c r="D580" s="183"/>
      <c r="E580" s="183"/>
      <c r="F580" s="183"/>
      <c r="G580" s="183"/>
      <c r="H580" s="183"/>
    </row>
    <row r="581" spans="2:8" ht="12.75">
      <c r="B581" s="183"/>
      <c r="C581" s="183"/>
      <c r="D581" s="183"/>
      <c r="E581" s="183"/>
      <c r="F581" s="183"/>
      <c r="G581" s="183"/>
      <c r="H581" s="183"/>
    </row>
    <row r="582" spans="2:8" ht="12.75">
      <c r="B582" s="183"/>
      <c r="C582" s="183"/>
      <c r="D582" s="183"/>
      <c r="E582" s="183"/>
      <c r="F582" s="183"/>
      <c r="G582" s="183"/>
      <c r="H582" s="183"/>
    </row>
    <row r="583" spans="2:8" ht="12.75">
      <c r="B583" s="183"/>
      <c r="C583" s="183"/>
      <c r="D583" s="183"/>
      <c r="E583" s="183"/>
      <c r="F583" s="183"/>
      <c r="G583" s="183"/>
      <c r="H583" s="183"/>
    </row>
    <row r="584" spans="2:8" ht="12.75">
      <c r="B584" s="183"/>
      <c r="C584" s="183"/>
      <c r="D584" s="183"/>
      <c r="E584" s="183"/>
      <c r="F584" s="183"/>
      <c r="G584" s="183"/>
      <c r="H584" s="183"/>
    </row>
    <row r="585" spans="2:8" ht="12.75">
      <c r="B585" s="183"/>
      <c r="C585" s="183"/>
      <c r="D585" s="183"/>
      <c r="E585" s="183"/>
      <c r="F585" s="183"/>
      <c r="G585" s="183"/>
      <c r="H585" s="183"/>
    </row>
    <row r="586" spans="2:8" ht="12.75">
      <c r="B586" s="183"/>
      <c r="C586" s="183"/>
      <c r="D586" s="183"/>
      <c r="E586" s="183"/>
      <c r="F586" s="183"/>
      <c r="G586" s="183"/>
      <c r="H586" s="183"/>
    </row>
    <row r="587" spans="2:8" ht="12.75">
      <c r="B587" s="183"/>
      <c r="C587" s="183"/>
      <c r="D587" s="183"/>
      <c r="E587" s="183"/>
      <c r="F587" s="183"/>
      <c r="G587" s="183"/>
      <c r="H587" s="183"/>
    </row>
    <row r="588" spans="2:8" ht="12.75">
      <c r="B588" s="183"/>
      <c r="C588" s="183"/>
      <c r="D588" s="183"/>
      <c r="E588" s="183"/>
      <c r="F588" s="183"/>
      <c r="G588" s="183"/>
      <c r="H588" s="183"/>
    </row>
    <row r="589" spans="2:8" ht="12.75">
      <c r="B589" s="183"/>
      <c r="C589" s="183"/>
      <c r="D589" s="183"/>
      <c r="E589" s="183"/>
      <c r="F589" s="183"/>
      <c r="G589" s="183"/>
      <c r="H589" s="183"/>
    </row>
    <row r="590" spans="2:8" ht="12.75">
      <c r="B590" s="183"/>
      <c r="C590" s="183"/>
      <c r="D590" s="183"/>
      <c r="E590" s="183"/>
      <c r="F590" s="183"/>
      <c r="G590" s="183"/>
      <c r="H590" s="183"/>
    </row>
    <row r="591" spans="2:8" ht="12.75">
      <c r="B591" s="183"/>
      <c r="C591" s="183"/>
      <c r="D591" s="183"/>
      <c r="E591" s="183"/>
      <c r="F591" s="183"/>
      <c r="G591" s="183"/>
      <c r="H591" s="183"/>
    </row>
    <row r="592" spans="2:8" ht="12.75">
      <c r="B592" s="183"/>
      <c r="C592" s="183"/>
      <c r="D592" s="183"/>
      <c r="E592" s="183"/>
      <c r="F592" s="183"/>
      <c r="G592" s="183"/>
      <c r="H592" s="183"/>
    </row>
    <row r="593" spans="2:8" ht="12.75">
      <c r="B593" s="183"/>
      <c r="C593" s="183"/>
      <c r="D593" s="183"/>
      <c r="E593" s="183"/>
      <c r="F593" s="183"/>
      <c r="G593" s="183"/>
      <c r="H593" s="183"/>
    </row>
    <row r="594" spans="2:8" ht="12.75">
      <c r="B594" s="183"/>
      <c r="C594" s="183"/>
      <c r="D594" s="183"/>
      <c r="E594" s="183"/>
      <c r="F594" s="183"/>
      <c r="G594" s="183"/>
      <c r="H594" s="183"/>
    </row>
    <row r="595" spans="2:8" ht="12.75">
      <c r="B595" s="183"/>
      <c r="C595" s="183"/>
      <c r="D595" s="183"/>
      <c r="E595" s="183"/>
      <c r="F595" s="183"/>
      <c r="G595" s="183"/>
      <c r="H595" s="183"/>
    </row>
    <row r="596" spans="2:8" ht="12.75">
      <c r="B596" s="183"/>
      <c r="C596" s="183"/>
      <c r="D596" s="183"/>
      <c r="E596" s="183"/>
      <c r="F596" s="183"/>
      <c r="G596" s="183"/>
      <c r="H596" s="183"/>
    </row>
  </sheetData>
  <sheetProtection password="92FA" sheet="1"/>
  <mergeCells count="13">
    <mergeCell ref="D16:G16"/>
    <mergeCell ref="D18:E18"/>
    <mergeCell ref="G20:H20"/>
    <mergeCell ref="D19:E19"/>
    <mergeCell ref="D17:G17"/>
    <mergeCell ref="C1:G1"/>
    <mergeCell ref="C2:G2"/>
    <mergeCell ref="E6:G6"/>
    <mergeCell ref="F15:G15"/>
    <mergeCell ref="E4:G4"/>
    <mergeCell ref="D7:F7"/>
    <mergeCell ref="D14:E14"/>
    <mergeCell ref="G7:G12"/>
  </mergeCells>
  <hyperlinks>
    <hyperlink ref="C1" r:id="rId1" display="www.prtumedak.org"/>
  </hyperlink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3:Q201"/>
  <sheetViews>
    <sheetView zoomScalePageLayoutView="0" workbookViewId="0" topLeftCell="IV1">
      <selection activeCell="V1" sqref="A1:IV16384"/>
    </sheetView>
  </sheetViews>
  <sheetFormatPr defaultColWidth="15.7109375" defaultRowHeight="12.75"/>
  <cols>
    <col min="1" max="16384" width="25.7109375" style="345" hidden="1" customWidth="1"/>
  </cols>
  <sheetData>
    <row r="3" spans="2:9" ht="12.75">
      <c r="B3" s="345" t="s">
        <v>0</v>
      </c>
      <c r="C3" s="346" t="s">
        <v>326</v>
      </c>
      <c r="D3" s="346"/>
      <c r="E3" s="346"/>
      <c r="F3" s="346"/>
      <c r="G3" s="346"/>
      <c r="H3" s="346"/>
      <c r="I3" s="346"/>
    </row>
    <row r="4" spans="3:9" ht="12.75">
      <c r="C4" s="347" t="s">
        <v>327</v>
      </c>
      <c r="D4" s="347"/>
      <c r="E4" s="347"/>
      <c r="F4" s="347"/>
      <c r="G4" s="347"/>
      <c r="H4" s="347"/>
      <c r="I4" s="347"/>
    </row>
    <row r="5" spans="3:9" ht="48.75" customHeight="1">
      <c r="C5" s="348" t="str">
        <f>CONCATENATE(C3,Sheet1!L113," ",Data!E4,",",Data!D5,",",Sheet1!F91,",","Mandal"," "," ",Data!D7,"- ",C4)</f>
        <v>Earned Leave-Encashment of Earned Leave in respect of  Sri R.Ramesh,,MP.PS .Tekmal,Mandal  Tekmal- Sanction Orders - Issued.</v>
      </c>
      <c r="D5" s="348"/>
      <c r="E5" s="348"/>
      <c r="F5" s="348"/>
      <c r="G5" s="348"/>
      <c r="H5" s="348"/>
      <c r="I5" s="348"/>
    </row>
    <row r="6" spans="3:9" ht="12.75" hidden="1">
      <c r="C6" s="348"/>
      <c r="D6" s="348"/>
      <c r="E6" s="348"/>
      <c r="F6" s="348"/>
      <c r="G6" s="348"/>
      <c r="H6" s="348"/>
      <c r="I6" s="348"/>
    </row>
    <row r="7" spans="3:9" ht="12.75" hidden="1">
      <c r="C7" s="348"/>
      <c r="D7" s="348"/>
      <c r="E7" s="348"/>
      <c r="F7" s="348"/>
      <c r="G7" s="348"/>
      <c r="H7" s="348"/>
      <c r="I7" s="348"/>
    </row>
    <row r="8" spans="3:9" ht="12.75" hidden="1">
      <c r="C8" s="348"/>
      <c r="D8" s="348"/>
      <c r="E8" s="348"/>
      <c r="F8" s="348"/>
      <c r="G8" s="348"/>
      <c r="H8" s="348"/>
      <c r="I8" s="348"/>
    </row>
    <row r="9" spans="3:9" ht="12" customHeight="1">
      <c r="C9" s="348"/>
      <c r="D9" s="348"/>
      <c r="E9" s="348"/>
      <c r="F9" s="348"/>
      <c r="G9" s="348"/>
      <c r="H9" s="348"/>
      <c r="I9" s="348"/>
    </row>
    <row r="12" spans="2:9" ht="12.75">
      <c r="B12" s="349" t="str">
        <f>CONCATENATE("          ",Sheet1!L113,"",Data!E4,",",Sheet1!E56,Data!D5,",",Sheet1!F91," ,","Mandal",": ",Data!D7," -","has  retired from Service on ",Data!D8,Sheet1!G65)</f>
        <v>          SriR.Ramesh,Seconday Grade Teacher,MP.PS .Tekmal ,Mandal: Tekmal -has  retired from Service on 30.4.2011</v>
      </c>
      <c r="C12" s="349"/>
      <c r="D12" s="349"/>
      <c r="E12" s="349"/>
      <c r="F12" s="349"/>
      <c r="G12" s="349"/>
      <c r="H12" s="349"/>
      <c r="I12" s="349"/>
    </row>
    <row r="13" spans="2:9" ht="12.75">
      <c r="B13" s="349"/>
      <c r="C13" s="349"/>
      <c r="D13" s="349"/>
      <c r="E13" s="349"/>
      <c r="F13" s="349"/>
      <c r="G13" s="349"/>
      <c r="H13" s="349"/>
      <c r="I13" s="349"/>
    </row>
    <row r="14" spans="2:9" ht="8.25" customHeight="1">
      <c r="B14" s="349"/>
      <c r="C14" s="349"/>
      <c r="D14" s="349"/>
      <c r="E14" s="349"/>
      <c r="F14" s="349"/>
      <c r="G14" s="349"/>
      <c r="H14" s="349"/>
      <c r="I14" s="349"/>
    </row>
    <row r="15" spans="2:9" ht="12.75" hidden="1">
      <c r="B15" s="349"/>
      <c r="C15" s="349"/>
      <c r="D15" s="349"/>
      <c r="E15" s="349"/>
      <c r="F15" s="349"/>
      <c r="G15" s="349"/>
      <c r="H15" s="349"/>
      <c r="I15" s="349"/>
    </row>
    <row r="16" spans="2:9" ht="12.75" hidden="1">
      <c r="B16" s="349"/>
      <c r="C16" s="349"/>
      <c r="D16" s="349"/>
      <c r="E16" s="349"/>
      <c r="F16" s="349"/>
      <c r="G16" s="349"/>
      <c r="H16" s="349"/>
      <c r="I16" s="349"/>
    </row>
    <row r="17" spans="2:9" ht="12.75" hidden="1">
      <c r="B17" s="349"/>
      <c r="C17" s="349"/>
      <c r="D17" s="349"/>
      <c r="E17" s="349"/>
      <c r="F17" s="349"/>
      <c r="G17" s="349"/>
      <c r="H17" s="349"/>
      <c r="I17" s="349"/>
    </row>
    <row r="18" spans="2:9" ht="12.75" hidden="1">
      <c r="B18" s="349"/>
      <c r="C18" s="349"/>
      <c r="D18" s="349"/>
      <c r="E18" s="349"/>
      <c r="F18" s="349"/>
      <c r="G18" s="349"/>
      <c r="H18" s="349"/>
      <c r="I18" s="349"/>
    </row>
    <row r="19" spans="2:9" ht="12.75" hidden="1">
      <c r="B19" s="349"/>
      <c r="C19" s="349"/>
      <c r="D19" s="349"/>
      <c r="E19" s="349"/>
      <c r="F19" s="349"/>
      <c r="G19" s="349"/>
      <c r="H19" s="349"/>
      <c r="I19" s="349"/>
    </row>
    <row r="20" spans="2:9" ht="12.75">
      <c r="B20" s="349" t="str">
        <f>CONCATENATE("                     ","After verifying the Service Book of The Individual it is found that there are ",Data!D9," "," Days  Earned Leaves are balace in Leave account of his Service Book vide SR.Page No")</f>
        <v>                     After verifying the Service Book of The Individual it is found that there are 100  Days  Earned Leaves are balace in Leave account of his Service Book vide SR.Page No</v>
      </c>
      <c r="C20" s="349"/>
      <c r="D20" s="349"/>
      <c r="E20" s="349"/>
      <c r="F20" s="349"/>
      <c r="G20" s="349"/>
      <c r="H20" s="349"/>
      <c r="I20" s="349"/>
    </row>
    <row r="21" spans="2:9" ht="12.75">
      <c r="B21" s="349"/>
      <c r="C21" s="349"/>
      <c r="D21" s="349"/>
      <c r="E21" s="349"/>
      <c r="F21" s="349"/>
      <c r="G21" s="349"/>
      <c r="H21" s="349"/>
      <c r="I21" s="349"/>
    </row>
    <row r="22" spans="2:9" ht="12.75">
      <c r="B22" s="349"/>
      <c r="C22" s="349"/>
      <c r="D22" s="349"/>
      <c r="E22" s="349"/>
      <c r="F22" s="349"/>
      <c r="G22" s="349"/>
      <c r="H22" s="349"/>
      <c r="I22" s="349"/>
    </row>
    <row r="23" spans="2:9" ht="12.75">
      <c r="B23" s="349"/>
      <c r="C23" s="349"/>
      <c r="D23" s="349"/>
      <c r="E23" s="349"/>
      <c r="F23" s="349"/>
      <c r="G23" s="349"/>
      <c r="H23" s="349"/>
      <c r="I23" s="349"/>
    </row>
    <row r="24" spans="2:9" ht="12.75">
      <c r="B24" s="349"/>
      <c r="C24" s="349"/>
      <c r="D24" s="349"/>
      <c r="E24" s="349"/>
      <c r="F24" s="349"/>
      <c r="G24" s="349"/>
      <c r="H24" s="349"/>
      <c r="I24" s="349"/>
    </row>
    <row r="25" spans="1:9" ht="12.75">
      <c r="A25" s="347" t="str">
        <f>CONCATENATE("Proceedings of The"," ",Sheet1!F84," ",Data!D14)</f>
        <v>Proceedings of The Mandal Educational Officer M.P.Tekmal</v>
      </c>
      <c r="B25" s="347"/>
      <c r="C25" s="347"/>
      <c r="D25" s="347"/>
      <c r="E25" s="347"/>
      <c r="F25" s="347"/>
      <c r="G25" s="347"/>
      <c r="H25" s="347"/>
      <c r="I25" s="347"/>
    </row>
    <row r="26" spans="2:9" ht="12.75">
      <c r="B26" s="349" t="str">
        <f>CONCATENATE("                     ","In view of the above Government Orders the,""",Sheet1!F84," ","Mandal"," ",Data!D7," is Pleased to Sanction"," ",Data!D9," ","days encashment of Earned Leaves with full Pay and allowances equilvalent to leave Salary as the existing rates of emoluments as on the date retirement for the period of EL's permitted to encash")</f>
        <v>                     In view of the above Government Orders the,"Mandal Educational Officer Mandal Tekmal is Pleased to Sanction 100 days encashment of Earned Leaves with full Pay and allowances equilvalent to leave Salary as the existing rates of emoluments as on the date retirement for the period of EL's permitted to encash</v>
      </c>
      <c r="C26" s="349"/>
      <c r="D26" s="349"/>
      <c r="E26" s="349"/>
      <c r="F26" s="349"/>
      <c r="G26" s="349"/>
      <c r="H26" s="349"/>
      <c r="I26" s="349"/>
    </row>
    <row r="27" spans="2:9" ht="12.75">
      <c r="B27" s="349"/>
      <c r="C27" s="349"/>
      <c r="D27" s="349"/>
      <c r="E27" s="349"/>
      <c r="F27" s="349"/>
      <c r="G27" s="349"/>
      <c r="H27" s="349"/>
      <c r="I27" s="349"/>
    </row>
    <row r="28" spans="2:9" ht="12.75">
      <c r="B28" s="349"/>
      <c r="C28" s="349"/>
      <c r="D28" s="349"/>
      <c r="E28" s="349"/>
      <c r="F28" s="349"/>
      <c r="G28" s="349"/>
      <c r="H28" s="349"/>
      <c r="I28" s="349"/>
    </row>
    <row r="29" spans="2:9" ht="12.75">
      <c r="B29" s="349"/>
      <c r="C29" s="349"/>
      <c r="D29" s="349"/>
      <c r="E29" s="349"/>
      <c r="F29" s="349"/>
      <c r="G29" s="349"/>
      <c r="H29" s="349"/>
      <c r="I29" s="349"/>
    </row>
    <row r="30" spans="2:9" ht="12.75">
      <c r="B30" s="349"/>
      <c r="C30" s="349"/>
      <c r="D30" s="349"/>
      <c r="E30" s="349"/>
      <c r="F30" s="349"/>
      <c r="G30" s="349"/>
      <c r="H30" s="349"/>
      <c r="I30" s="349"/>
    </row>
    <row r="31" spans="2:9" ht="12.75">
      <c r="B31" s="349"/>
      <c r="C31" s="349"/>
      <c r="D31" s="349"/>
      <c r="E31" s="349"/>
      <c r="F31" s="349"/>
      <c r="G31" s="349"/>
      <c r="H31" s="349"/>
      <c r="I31" s="349"/>
    </row>
    <row r="35" spans="2:7" ht="12.75">
      <c r="B35" s="345" t="s">
        <v>106</v>
      </c>
      <c r="C35" s="345" t="s">
        <v>107</v>
      </c>
      <c r="D35" s="345" t="s">
        <v>108</v>
      </c>
      <c r="E35" s="345" t="s">
        <v>110</v>
      </c>
      <c r="F35" s="345" t="s">
        <v>109</v>
      </c>
      <c r="G35" s="345" t="s">
        <v>111</v>
      </c>
    </row>
    <row r="36" spans="2:7" ht="12.75">
      <c r="B36" s="350">
        <f>Sheet1!G116</f>
        <v>21250</v>
      </c>
      <c r="C36" s="350">
        <f>Sheet1!H116</f>
        <v>2125</v>
      </c>
      <c r="D36" s="350">
        <f>Sheet1!I116</f>
        <v>6367</v>
      </c>
      <c r="E36" s="350">
        <f>SUM(B36:D36)</f>
        <v>29742</v>
      </c>
      <c r="F36" s="350" t="str">
        <f>N129</f>
        <v> Days</v>
      </c>
      <c r="G36" s="350">
        <f>E36*Sheet1!N125</f>
        <v>0</v>
      </c>
    </row>
    <row r="37" spans="2:7" ht="12.75">
      <c r="B37" s="350">
        <f>Sheet1!G117</f>
        <v>7083</v>
      </c>
      <c r="C37" s="350">
        <f>Sheet1!H117</f>
        <v>708</v>
      </c>
      <c r="D37" s="350">
        <f>Sheet1!I117</f>
        <v>2122</v>
      </c>
      <c r="E37" s="350">
        <f>SUM(B37:D37)</f>
        <v>9913</v>
      </c>
      <c r="F37" s="350" t="str">
        <f>CONCATENATE(Sheet1!O125," ","Days")</f>
        <v>0 Days</v>
      </c>
      <c r="G37" s="350">
        <f>E37*Sheet1!O125</f>
        <v>0</v>
      </c>
    </row>
    <row r="38" spans="2:7" ht="12.75">
      <c r="B38" s="350">
        <f>SUM(B36:B37)</f>
        <v>28333</v>
      </c>
      <c r="C38" s="350">
        <f>SUM(C36:C37)</f>
        <v>2833</v>
      </c>
      <c r="D38" s="350">
        <f>SUM(D36:D37)</f>
        <v>8489</v>
      </c>
      <c r="E38" s="350">
        <f>SUM(E36:E37)</f>
        <v>39655</v>
      </c>
      <c r="F38" s="350" t="str">
        <f>CONCATENATE(Data!D9,"  ","Days")</f>
        <v>100  Days</v>
      </c>
      <c r="G38" s="350">
        <f>SUM(G36:G37)</f>
        <v>0</v>
      </c>
    </row>
    <row r="39" spans="2:8" ht="12.75">
      <c r="B39" s="350">
        <f>IF(Data!D9&lt;30,Sheet1!B37,B36)</f>
        <v>21250</v>
      </c>
      <c r="C39" s="350">
        <f>IF(Data!D9&lt;30,Sheet1!C37,C36)</f>
        <v>2125</v>
      </c>
      <c r="D39" s="350">
        <f>IF(Data!D9&lt;30,Sheet1!D37,D36)</f>
        <v>6367</v>
      </c>
      <c r="E39" s="350">
        <f>B39+C39+D39</f>
        <v>29742</v>
      </c>
      <c r="F39" s="350" t="str">
        <f>IF(Data!D9&lt;30,Sheet1!F37,F36)</f>
        <v> Days</v>
      </c>
      <c r="G39" s="350">
        <f>IF(Data!D9&gt;30,Sheet1!G36,E39)</f>
        <v>0</v>
      </c>
      <c r="H39" s="345">
        <f>G39+G40</f>
        <v>9913</v>
      </c>
    </row>
    <row r="40" spans="2:7" ht="12.75">
      <c r="B40" s="350">
        <f>IF(Data!D9&gt;30,B37,IF(Data!D9&lt;30,""))</f>
        <v>7083</v>
      </c>
      <c r="C40" s="350">
        <f>IF(Data!D9&gt;30,C37,IF(Data!D9&lt;30,""))</f>
        <v>708</v>
      </c>
      <c r="D40" s="350">
        <f>IF(Data!D9&gt;30,D37,IF(Data!D9&lt;30,""))</f>
        <v>2122</v>
      </c>
      <c r="E40" s="350">
        <f>IF(Data!D9&lt;30,"",B40+C40+D40)</f>
        <v>9913</v>
      </c>
      <c r="F40" s="345" t="str">
        <f>IF(Data!D9&lt;30,"",F37)</f>
        <v>0 Days</v>
      </c>
      <c r="G40" s="350">
        <f>E40</f>
        <v>9913</v>
      </c>
    </row>
    <row r="41" spans="2:7" ht="12.75">
      <c r="B41" s="351">
        <f>SUM(B39:B40)</f>
        <v>28333</v>
      </c>
      <c r="C41" s="351">
        <f>SUM(C39:C40)</f>
        <v>2833</v>
      </c>
      <c r="D41" s="351">
        <f>SUM(D39:D40)</f>
        <v>8489</v>
      </c>
      <c r="E41" s="351">
        <f>SUM(E39:E40)</f>
        <v>39655</v>
      </c>
      <c r="F41" s="351" t="str">
        <f>F38</f>
        <v>100  Days</v>
      </c>
      <c r="G41" s="351">
        <f>IF(Data!D9&lt;30,Sheet1!E41,G39+G40)</f>
        <v>9913</v>
      </c>
    </row>
    <row r="42" ht="12.75">
      <c r="H42" s="345">
        <f>34067+4088+10206</f>
        <v>48361</v>
      </c>
    </row>
    <row r="43" spans="11:16" ht="12.75">
      <c r="K43" s="345" t="s">
        <v>106</v>
      </c>
      <c r="L43" s="345" t="s">
        <v>107</v>
      </c>
      <c r="M43" s="345" t="s">
        <v>108</v>
      </c>
      <c r="O43" s="345" t="s">
        <v>343</v>
      </c>
      <c r="P43" s="345" t="s">
        <v>345</v>
      </c>
    </row>
    <row r="44" spans="2:17" ht="12.75">
      <c r="B44" s="352" t="s">
        <v>106</v>
      </c>
      <c r="C44" s="352" t="s">
        <v>107</v>
      </c>
      <c r="D44" s="352" t="s">
        <v>108</v>
      </c>
      <c r="E44" s="352" t="s">
        <v>110</v>
      </c>
      <c r="F44" s="352" t="s">
        <v>109</v>
      </c>
      <c r="G44" s="352" t="s">
        <v>111</v>
      </c>
      <c r="I44" s="345">
        <f>Data!D9</f>
        <v>100</v>
      </c>
      <c r="J44" s="345">
        <f>IF(I44&gt;=30,30,I44)</f>
        <v>30</v>
      </c>
      <c r="K44" s="345">
        <f>IF(J44=30,G116,IF(J44=""," ",G117))</f>
        <v>21250</v>
      </c>
      <c r="L44" s="345">
        <f>IF(J44=30,I116,IF(J44="","",I117))</f>
        <v>6367</v>
      </c>
      <c r="M44" s="345">
        <f>IF(J44=30,H116,IF(J44="","",H117))</f>
        <v>2125</v>
      </c>
      <c r="N44" s="345">
        <f>IF(J44=30,P128,IF(J44="","",Q128))</f>
        <v>45</v>
      </c>
      <c r="O44" s="345">
        <f>IF(J44=30,P129,IF(J44="","",Q129))</f>
        <v>90</v>
      </c>
      <c r="Q44" s="345">
        <f>IF(J44="","",SUM(K44:O44))</f>
        <v>29877</v>
      </c>
    </row>
    <row r="45" spans="2:17" ht="12.75">
      <c r="B45" s="353"/>
      <c r="C45" s="353"/>
      <c r="D45" s="353"/>
      <c r="E45" s="353"/>
      <c r="F45" s="353"/>
      <c r="G45" s="353"/>
      <c r="I45" s="345">
        <f>IF(I44&gt;30,I44-30,0)</f>
        <v>70</v>
      </c>
      <c r="J45" s="345">
        <f aca="true" t="shared" si="0" ref="J45:J53">IF(I45&gt;=30,30,IF(I45=0,"",I45))</f>
        <v>30</v>
      </c>
      <c r="K45" s="345">
        <f>IF(J45=30,G116,IF(J45=""," ",G117))</f>
        <v>21250</v>
      </c>
      <c r="L45" s="345">
        <f>IF(J45=30,I116,IF(J45="","",I117))</f>
        <v>6367</v>
      </c>
      <c r="M45" s="345">
        <f>IF(J45=30,H116,IF(J45="","",H117))</f>
        <v>2125</v>
      </c>
      <c r="N45" s="345">
        <f>IF(J45=30,P128,IF(J45="","",Q128))</f>
        <v>45</v>
      </c>
      <c r="O45" s="345">
        <f>IF(J45=30,P129,IF(J45="","",Q129))</f>
        <v>90</v>
      </c>
      <c r="Q45" s="345">
        <f aca="true" t="shared" si="1" ref="Q45:Q53">IF(J45="","",SUM(K45:O45))</f>
        <v>29877</v>
      </c>
    </row>
    <row r="46" spans="2:17" ht="12.75">
      <c r="B46" s="353"/>
      <c r="C46" s="353"/>
      <c r="D46" s="353"/>
      <c r="E46" s="353"/>
      <c r="F46" s="353"/>
      <c r="G46" s="353"/>
      <c r="I46" s="345">
        <f aca="true" t="shared" si="2" ref="I46:I53">IF(I45&gt;30,I45-30,0)</f>
        <v>40</v>
      </c>
      <c r="J46" s="345">
        <f t="shared" si="0"/>
        <v>30</v>
      </c>
      <c r="K46" s="345">
        <f>IF(J46=30,G116,IF(J46="","",G117))</f>
        <v>21250</v>
      </c>
      <c r="L46" s="345">
        <f>IF(J46=30,I116,IF(J46="","",I117))</f>
        <v>6367</v>
      </c>
      <c r="M46" s="345">
        <f>IF(J46=30,H116,IF(J46="","",H117))</f>
        <v>2125</v>
      </c>
      <c r="N46" s="345">
        <f>IF(J46=30,P128,IF(J46="","",Q128))</f>
        <v>45</v>
      </c>
      <c r="O46" s="345">
        <f>IF(J46=30,P129,IF(J46="","",Q129))</f>
        <v>90</v>
      </c>
      <c r="Q46" s="345">
        <f t="shared" si="1"/>
        <v>29877</v>
      </c>
    </row>
    <row r="47" spans="2:17" ht="12.75">
      <c r="B47" s="352"/>
      <c r="C47" s="352"/>
      <c r="D47" s="352"/>
      <c r="E47" s="352"/>
      <c r="F47" s="352"/>
      <c r="G47" s="352"/>
      <c r="I47" s="345">
        <f t="shared" si="2"/>
        <v>10</v>
      </c>
      <c r="J47" s="345">
        <f t="shared" si="0"/>
        <v>10</v>
      </c>
      <c r="K47" s="345">
        <f>IF(J47=30,G116,IF(J47="","",G117))</f>
        <v>7083</v>
      </c>
      <c r="L47" s="345">
        <f>IF(J47=30,I116,IF(J47="","",I117))</f>
        <v>2122</v>
      </c>
      <c r="M47" s="345">
        <f>IF(J47=30,H116,IF(J47="","",H117))</f>
        <v>708</v>
      </c>
      <c r="N47" s="345">
        <f>IF(J47=30,P128,IF(J47="","",Q128))</f>
        <v>15</v>
      </c>
      <c r="O47" s="345">
        <f>IF(J47=30,P129,IF(J47="","",Q129))</f>
        <v>30</v>
      </c>
      <c r="Q47" s="345">
        <f t="shared" si="1"/>
        <v>9958</v>
      </c>
    </row>
    <row r="48" spans="9:17" ht="12.75">
      <c r="I48" s="345">
        <f t="shared" si="2"/>
        <v>0</v>
      </c>
      <c r="J48" s="345">
        <f t="shared" si="0"/>
      </c>
      <c r="K48" s="345">
        <f>IF(J48=30,G116,IF(J48="","",G117))</f>
      </c>
      <c r="L48" s="345">
        <f>IF(J48=30,I116,IF(J48="","",I117))</f>
      </c>
      <c r="M48" s="345">
        <f>IF(J48=30,H116,IF(J48="","",H117))</f>
      </c>
      <c r="N48" s="345">
        <f>IF(J48=30,P128,IF(J48="","",Q128))</f>
      </c>
      <c r="O48" s="345">
        <f>IF(J48=30,P129,IF(J48="","",Q129))</f>
      </c>
      <c r="Q48" s="345">
        <f t="shared" si="1"/>
      </c>
    </row>
    <row r="49" spans="2:17" ht="12.75">
      <c r="B49" s="354" t="s">
        <v>106</v>
      </c>
      <c r="C49" s="354" t="s">
        <v>107</v>
      </c>
      <c r="D49" s="354"/>
      <c r="E49" s="354"/>
      <c r="F49" s="354"/>
      <c r="G49" s="354"/>
      <c r="I49" s="345">
        <f t="shared" si="2"/>
        <v>0</v>
      </c>
      <c r="J49" s="345">
        <f t="shared" si="0"/>
      </c>
      <c r="K49" s="345">
        <f>IF(J49=30,G116,IF(J49="","",G117))</f>
      </c>
      <c r="L49" s="345">
        <f>IF(J49=30,I116,IF(J49="","",I117))</f>
      </c>
      <c r="M49" s="345">
        <f>IF(J49=30,H116,IF(J49="","",H117))</f>
      </c>
      <c r="N49" s="345">
        <f>IF(J49="","",SUM(K49:M49))</f>
      </c>
      <c r="O49" s="345">
        <f>IF(J49=30,P128,IF(J49="","",Q128))</f>
      </c>
      <c r="P49" s="345">
        <f>IF(J49=30,P129,IF(J49="","",Q129))</f>
      </c>
      <c r="Q49" s="345">
        <f t="shared" si="1"/>
      </c>
    </row>
    <row r="50" spans="2:17" ht="12.75">
      <c r="B50" s="354">
        <f>B36/2</f>
        <v>10625</v>
      </c>
      <c r="C50" s="354">
        <f>ROUND(B50*Data!F12%,0)</f>
        <v>3183</v>
      </c>
      <c r="D50" s="354"/>
      <c r="E50" s="354"/>
      <c r="F50" s="354"/>
      <c r="G50" s="354"/>
      <c r="I50" s="345">
        <f t="shared" si="2"/>
        <v>0</v>
      </c>
      <c r="J50" s="345">
        <f t="shared" si="0"/>
      </c>
      <c r="K50" s="345">
        <f>IF(J50=30,G116,IF(J50="","",G117))</f>
      </c>
      <c r="L50" s="345">
        <f>IF(J50=30,I116,IF(J50="","",I117))</f>
      </c>
      <c r="M50" s="345">
        <f>IF(J50=30,H116,IF(J50="","",H117))</f>
      </c>
      <c r="N50" s="345">
        <f>IF(J50="","",SUM(K50:M50))</f>
      </c>
      <c r="O50" s="345">
        <f>IF(J50=30,P128,IF(J50="","",Q128))</f>
      </c>
      <c r="P50" s="345">
        <f>IF(J50=30,P129,IF(J50="","",Q129))</f>
      </c>
      <c r="Q50" s="345">
        <f t="shared" si="1"/>
      </c>
    </row>
    <row r="51" spans="2:17" ht="12.75">
      <c r="B51" s="354">
        <f>ROUND(B50/30,0)</f>
        <v>354</v>
      </c>
      <c r="C51" s="354">
        <f>ROUND(C50/30,0)</f>
        <v>106</v>
      </c>
      <c r="D51" s="354">
        <f>SUM(B51:C51)</f>
        <v>460</v>
      </c>
      <c r="E51" s="354">
        <f>D51*261</f>
        <v>120060</v>
      </c>
      <c r="F51" s="354"/>
      <c r="G51" s="354"/>
      <c r="I51" s="345">
        <f t="shared" si="2"/>
        <v>0</v>
      </c>
      <c r="J51" s="345">
        <f t="shared" si="0"/>
      </c>
      <c r="K51" s="345">
        <f>IF(J51=30,G116,IF(J51="","",G117))</f>
      </c>
      <c r="L51" s="345">
        <f>IF(J51=30,I116,IF(J51="","",I117))</f>
      </c>
      <c r="M51" s="345">
        <f>IF(J51=30,H116,IF(J51="","",H117))</f>
      </c>
      <c r="N51" s="345">
        <f>IF(J51="","",SUM(K51:M51))</f>
      </c>
      <c r="O51" s="345">
        <f>IF(J51=30,P128,IF(J51="","",Q128))</f>
      </c>
      <c r="P51" s="345">
        <f>IF(J51=30,P129,IF(J51="","",Q129))</f>
      </c>
      <c r="Q51" s="345">
        <f t="shared" si="1"/>
      </c>
    </row>
    <row r="52" spans="9:17" ht="12.75">
      <c r="I52" s="345">
        <f t="shared" si="2"/>
        <v>0</v>
      </c>
      <c r="J52" s="345">
        <f t="shared" si="0"/>
      </c>
      <c r="K52" s="345">
        <f>IF(J52=30,G116,IF(J52="","",G117))</f>
      </c>
      <c r="L52" s="345">
        <f>IF(J52=30,I116,IF(J52="","",I117))</f>
      </c>
      <c r="M52" s="345">
        <f>IF(J52=30,H116,IF(J52="","",H117))</f>
      </c>
      <c r="N52" s="345">
        <f>IF(J52="","",SUM(K52:M52))</f>
      </c>
      <c r="O52" s="345">
        <f>IF(J52=30,P128,IF(J52="","",Q128))</f>
      </c>
      <c r="P52" s="345">
        <f>IF(J52=30,P129,IF(J52="","",Q129))</f>
      </c>
      <c r="Q52" s="345">
        <f t="shared" si="1"/>
      </c>
    </row>
    <row r="53" spans="9:17" ht="12.75">
      <c r="I53" s="345">
        <f t="shared" si="2"/>
        <v>0</v>
      </c>
      <c r="J53" s="345">
        <f t="shared" si="0"/>
      </c>
      <c r="K53" s="345">
        <f>IF(J53=30,G116,IF(J53="","",G117))</f>
      </c>
      <c r="L53" s="345">
        <f>IF(J53=30,I116,IF(J53="","",I117))</f>
      </c>
      <c r="M53" s="345">
        <f>IF(J53=30,H116,IF(J53="","",H117))</f>
      </c>
      <c r="N53" s="345">
        <f>IF(J53="","",SUM(K53:M53))</f>
      </c>
      <c r="O53" s="345">
        <f>IF(J53=30,P128,IF(J53="","",Q128))</f>
      </c>
      <c r="P53" s="345">
        <f>IF(J53=30,P129,IF(J53="","",Q129))</f>
      </c>
      <c r="Q53" s="345">
        <f t="shared" si="1"/>
      </c>
    </row>
    <row r="54" spans="2:17" ht="12.75">
      <c r="B54" s="345" t="s">
        <v>227</v>
      </c>
      <c r="E54" s="345">
        <v>1</v>
      </c>
      <c r="J54" s="345">
        <f>SUM(J44:J53)</f>
        <v>100</v>
      </c>
      <c r="K54" s="345">
        <f>SUM(K44:K53)</f>
        <v>70833</v>
      </c>
      <c r="L54" s="345">
        <f>SUM(L44:L53)</f>
        <v>21223</v>
      </c>
      <c r="M54" s="345">
        <f>SUM(M44:M53)</f>
        <v>7083</v>
      </c>
      <c r="N54" s="345">
        <f>SUM(N44:N53)</f>
        <v>150</v>
      </c>
      <c r="Q54" s="345">
        <f>SUM(Q44:Q53)</f>
        <v>99589</v>
      </c>
    </row>
    <row r="55" spans="2:4" ht="12.75">
      <c r="B55" s="346" t="s">
        <v>228</v>
      </c>
      <c r="C55" s="346"/>
      <c r="D55" s="346"/>
    </row>
    <row r="56" spans="2:12" ht="12.75">
      <c r="B56" s="346" t="s">
        <v>229</v>
      </c>
      <c r="C56" s="346"/>
      <c r="D56" s="346"/>
      <c r="E56" s="345" t="str">
        <f>INDEX(B54:B61,E54)</f>
        <v>Seconday Grade Teacher</v>
      </c>
      <c r="L56" s="345">
        <f>K54+L54+M54</f>
        <v>99139</v>
      </c>
    </row>
    <row r="57" spans="2:4" ht="12.75">
      <c r="B57" s="346" t="s">
        <v>230</v>
      </c>
      <c r="C57" s="346"/>
      <c r="D57" s="346"/>
    </row>
    <row r="58" spans="2:4" ht="12.75">
      <c r="B58" s="346" t="s">
        <v>231</v>
      </c>
      <c r="C58" s="346"/>
      <c r="D58" s="346"/>
    </row>
    <row r="59" spans="2:4" ht="12.75">
      <c r="B59" s="346" t="s">
        <v>232</v>
      </c>
      <c r="C59" s="346"/>
      <c r="D59" s="346"/>
    </row>
    <row r="60" spans="2:4" ht="12.75">
      <c r="B60" s="346" t="s">
        <v>233</v>
      </c>
      <c r="C60" s="346"/>
      <c r="D60" s="346"/>
    </row>
    <row r="61" spans="2:4" ht="12.75">
      <c r="B61" s="346" t="s">
        <v>234</v>
      </c>
      <c r="C61" s="346"/>
      <c r="D61" s="346"/>
    </row>
    <row r="62" spans="2:7" ht="12.75">
      <c r="B62" s="345">
        <v>1</v>
      </c>
      <c r="C62" s="345">
        <v>30</v>
      </c>
      <c r="D62" s="345" t="s">
        <v>235</v>
      </c>
      <c r="E62" s="345">
        <v>31</v>
      </c>
      <c r="F62" s="345">
        <v>2010</v>
      </c>
      <c r="G62" s="345">
        <v>2</v>
      </c>
    </row>
    <row r="63" spans="2:7" ht="12.75">
      <c r="B63" s="345">
        <v>2</v>
      </c>
      <c r="D63" s="345" t="s">
        <v>236</v>
      </c>
      <c r="E63" s="345">
        <v>28</v>
      </c>
      <c r="F63" s="345">
        <v>2011</v>
      </c>
      <c r="G63" s="345">
        <f>INDEX(F62:F64,G62)</f>
        <v>2011</v>
      </c>
    </row>
    <row r="64" spans="2:6" ht="12.75">
      <c r="B64" s="345">
        <v>3</v>
      </c>
      <c r="D64" s="345" t="s">
        <v>237</v>
      </c>
      <c r="E64" s="345">
        <v>31</v>
      </c>
      <c r="F64" s="345">
        <v>2012</v>
      </c>
    </row>
    <row r="65" spans="2:7" ht="12.75">
      <c r="B65" s="345">
        <v>4</v>
      </c>
      <c r="D65" s="345" t="s">
        <v>238</v>
      </c>
      <c r="E65" s="345">
        <v>30</v>
      </c>
      <c r="G65" s="345" t="str">
        <f>CONCATENATE(C62,".",F74,".",G63)</f>
        <v>30.4.2011</v>
      </c>
    </row>
    <row r="66" spans="2:5" ht="12.75">
      <c r="B66" s="345">
        <v>5</v>
      </c>
      <c r="D66" s="345" t="s">
        <v>239</v>
      </c>
      <c r="E66" s="345">
        <v>31</v>
      </c>
    </row>
    <row r="67" spans="2:5" ht="12.75">
      <c r="B67" s="345">
        <v>6</v>
      </c>
      <c r="D67" s="345" t="s">
        <v>240</v>
      </c>
      <c r="E67" s="345">
        <v>30</v>
      </c>
    </row>
    <row r="68" spans="2:5" ht="12.75">
      <c r="B68" s="345">
        <v>7</v>
      </c>
      <c r="D68" s="345" t="s">
        <v>241</v>
      </c>
      <c r="E68" s="345">
        <v>31</v>
      </c>
    </row>
    <row r="69" spans="2:5" ht="12.75">
      <c r="B69" s="345">
        <v>8</v>
      </c>
      <c r="D69" s="345" t="s">
        <v>242</v>
      </c>
      <c r="E69" s="345">
        <v>31</v>
      </c>
    </row>
    <row r="70" spans="2:5" ht="12.75">
      <c r="B70" s="345">
        <v>9</v>
      </c>
      <c r="D70" s="345" t="s">
        <v>245</v>
      </c>
      <c r="E70" s="345">
        <v>30</v>
      </c>
    </row>
    <row r="71" spans="2:5" ht="12.75">
      <c r="B71" s="345">
        <v>10</v>
      </c>
      <c r="D71" s="345" t="s">
        <v>246</v>
      </c>
      <c r="E71" s="345">
        <v>31</v>
      </c>
    </row>
    <row r="72" spans="2:5" ht="12.75">
      <c r="B72" s="345">
        <v>11</v>
      </c>
      <c r="D72" s="345" t="s">
        <v>243</v>
      </c>
      <c r="E72" s="345">
        <v>30</v>
      </c>
    </row>
    <row r="73" spans="2:5" ht="12.75">
      <c r="B73" s="345">
        <v>12</v>
      </c>
      <c r="D73" s="345" t="s">
        <v>244</v>
      </c>
      <c r="E73" s="345">
        <v>31</v>
      </c>
    </row>
    <row r="74" spans="2:6" ht="15.75">
      <c r="B74" s="345">
        <v>13</v>
      </c>
      <c r="D74" s="355">
        <v>7100</v>
      </c>
      <c r="E74" s="345">
        <v>40</v>
      </c>
      <c r="F74" s="345">
        <v>4</v>
      </c>
    </row>
    <row r="75" spans="2:4" ht="15.75">
      <c r="B75" s="345">
        <v>14</v>
      </c>
      <c r="D75" s="355">
        <v>7300</v>
      </c>
    </row>
    <row r="76" spans="2:6" ht="15.75">
      <c r="B76" s="345">
        <v>15</v>
      </c>
      <c r="D76" s="355">
        <v>7520</v>
      </c>
      <c r="F76" s="345">
        <f>IF(F74=1,30,IF(F74=2,28,IF(F74=3,E64,IF(F74=4,30,IF(F74=5,31,IF(F74=6,30,IF(F74=7,31)))))))</f>
        <v>30</v>
      </c>
    </row>
    <row r="77" spans="2:6" ht="15.75">
      <c r="B77" s="345">
        <v>16</v>
      </c>
      <c r="D77" s="355">
        <v>7740</v>
      </c>
      <c r="F77" s="345">
        <f>IF(F74=8,31,IF(F74=9,30,IF(F74=10,31,IF(F74=11,30,IF(F74=12,31,F76)))))</f>
        <v>30</v>
      </c>
    </row>
    <row r="78" spans="2:6" ht="15.75">
      <c r="B78" s="345">
        <v>17</v>
      </c>
      <c r="D78" s="355">
        <v>7960</v>
      </c>
      <c r="F78" s="345">
        <v>10</v>
      </c>
    </row>
    <row r="79" spans="2:7" ht="15.75">
      <c r="B79" s="345">
        <v>18</v>
      </c>
      <c r="D79" s="355">
        <v>8200</v>
      </c>
      <c r="F79" s="345">
        <v>12</v>
      </c>
      <c r="G79" s="345">
        <v>1</v>
      </c>
    </row>
    <row r="80" spans="2:7" ht="15.75">
      <c r="B80" s="345">
        <v>19</v>
      </c>
      <c r="D80" s="355">
        <v>8440</v>
      </c>
      <c r="F80" s="345">
        <v>12.5</v>
      </c>
      <c r="G80" s="345">
        <f>INDEX(F78:F82,G79)</f>
        <v>10</v>
      </c>
    </row>
    <row r="81" spans="2:6" ht="15.75">
      <c r="B81" s="345">
        <v>20</v>
      </c>
      <c r="D81" s="355">
        <v>8680</v>
      </c>
      <c r="F81" s="345">
        <v>14.5</v>
      </c>
    </row>
    <row r="82" spans="2:6" ht="15.75">
      <c r="B82" s="345">
        <v>21</v>
      </c>
      <c r="D82" s="355">
        <v>8940</v>
      </c>
      <c r="F82" s="345">
        <v>30</v>
      </c>
    </row>
    <row r="83" spans="2:4" ht="16.5" thickBot="1">
      <c r="B83" s="345">
        <v>22</v>
      </c>
      <c r="D83" s="355">
        <v>9200</v>
      </c>
    </row>
    <row r="84" spans="2:8" ht="17.25" thickBot="1" thickTop="1">
      <c r="B84" s="345">
        <v>23</v>
      </c>
      <c r="D84" s="355">
        <v>9460</v>
      </c>
      <c r="F84" s="189" t="str">
        <f>INDEX(F86:F89,F90)</f>
        <v>Mandal Educational Officer</v>
      </c>
      <c r="G84" s="180"/>
      <c r="H84" s="181"/>
    </row>
    <row r="85" spans="2:4" ht="16.5" thickTop="1">
      <c r="B85" s="345">
        <v>24</v>
      </c>
      <c r="D85" s="355">
        <v>9740</v>
      </c>
    </row>
    <row r="86" spans="2:9" ht="15.75">
      <c r="B86" s="345">
        <v>25</v>
      </c>
      <c r="D86" s="355">
        <v>10020</v>
      </c>
      <c r="F86" s="346" t="s">
        <v>10</v>
      </c>
      <c r="G86" s="346"/>
      <c r="H86" s="346"/>
      <c r="I86" s="346"/>
    </row>
    <row r="87" spans="2:9" ht="15.75">
      <c r="B87" s="345">
        <v>26</v>
      </c>
      <c r="D87" s="355">
        <v>10300</v>
      </c>
      <c r="F87" s="346" t="s">
        <v>266</v>
      </c>
      <c r="G87" s="346"/>
      <c r="H87" s="346"/>
      <c r="I87" s="346"/>
    </row>
    <row r="88" spans="2:9" ht="15.75">
      <c r="B88" s="345">
        <v>27</v>
      </c>
      <c r="D88" s="355">
        <v>10600</v>
      </c>
      <c r="F88" s="346" t="s">
        <v>324</v>
      </c>
      <c r="G88" s="346"/>
      <c r="H88" s="346"/>
      <c r="I88" s="346"/>
    </row>
    <row r="89" spans="2:9" ht="15.75">
      <c r="B89" s="345">
        <v>28</v>
      </c>
      <c r="D89" s="355">
        <v>10900</v>
      </c>
      <c r="F89" s="346" t="s">
        <v>267</v>
      </c>
      <c r="G89" s="346"/>
      <c r="H89" s="346"/>
      <c r="I89" s="346"/>
    </row>
    <row r="90" spans="2:6" ht="16.5" thickBot="1">
      <c r="B90" s="345">
        <v>29</v>
      </c>
      <c r="D90" s="355">
        <v>11200</v>
      </c>
      <c r="F90" s="345">
        <v>1</v>
      </c>
    </row>
    <row r="91" spans="2:8" ht="17.25" thickBot="1" thickTop="1">
      <c r="B91" s="345">
        <v>30</v>
      </c>
      <c r="D91" s="355">
        <v>11530</v>
      </c>
      <c r="F91" s="176" t="str">
        <f>F100</f>
        <v>MP.PS .Tekmal</v>
      </c>
      <c r="G91" s="177"/>
      <c r="H91" s="178"/>
    </row>
    <row r="92" spans="2:8" ht="17.25" thickBot="1" thickTop="1">
      <c r="B92" s="345">
        <v>31</v>
      </c>
      <c r="D92" s="355">
        <v>11860</v>
      </c>
      <c r="F92" s="356" t="s">
        <v>268</v>
      </c>
      <c r="G92" s="356"/>
      <c r="H92" s="356"/>
    </row>
    <row r="93" spans="4:8" ht="17.25" thickBot="1" thickTop="1">
      <c r="D93" s="355">
        <v>12190</v>
      </c>
      <c r="F93" s="356" t="s">
        <v>269</v>
      </c>
      <c r="G93" s="356"/>
      <c r="H93" s="356"/>
    </row>
    <row r="94" spans="4:8" ht="17.25" thickBot="1" thickTop="1">
      <c r="D94" s="355">
        <v>12550</v>
      </c>
      <c r="F94" s="356" t="s">
        <v>270</v>
      </c>
      <c r="G94" s="356"/>
      <c r="H94" s="356"/>
    </row>
    <row r="95" spans="4:8" ht="17.25" thickBot="1" thickTop="1">
      <c r="D95" s="355">
        <v>12910</v>
      </c>
      <c r="F95" s="356" t="s">
        <v>271</v>
      </c>
      <c r="G95" s="356"/>
      <c r="H95" s="356"/>
    </row>
    <row r="96" spans="4:8" ht="16.5" thickTop="1">
      <c r="D96" s="355">
        <v>13270</v>
      </c>
      <c r="F96" s="356" t="s">
        <v>272</v>
      </c>
      <c r="G96" s="356"/>
      <c r="H96" s="356"/>
    </row>
    <row r="97" spans="4:8" ht="15.75">
      <c r="D97" s="355">
        <v>13660</v>
      </c>
      <c r="F97" s="346" t="s">
        <v>273</v>
      </c>
      <c r="G97" s="346"/>
      <c r="H97" s="346"/>
    </row>
    <row r="98" spans="4:6" ht="15.75">
      <c r="D98" s="355">
        <v>14050</v>
      </c>
      <c r="F98" s="345">
        <v>1</v>
      </c>
    </row>
    <row r="99" spans="4:9" ht="15.75">
      <c r="D99" s="355">
        <v>14440</v>
      </c>
      <c r="F99" s="345" t="str">
        <f>INDEX(F92:F97,F98)</f>
        <v>MP.PS</v>
      </c>
      <c r="H99" s="345" t="s">
        <v>274</v>
      </c>
      <c r="I99" s="345" t="s">
        <v>275</v>
      </c>
    </row>
    <row r="100" spans="4:8" ht="15.75">
      <c r="D100" s="355">
        <v>14860</v>
      </c>
      <c r="F100" s="346" t="str">
        <f>CONCATENATE(F99," .",Data!E6)</f>
        <v>MP.PS .Tekmal</v>
      </c>
      <c r="G100" s="346"/>
      <c r="H100" s="346"/>
    </row>
    <row r="101" spans="4:8" ht="15.75">
      <c r="D101" s="355">
        <v>15280</v>
      </c>
      <c r="F101" s="345" t="str">
        <f>IF(F98=1,H99,IF(F98=2,H99,IF(F98=3,I99,IF(F98=4,H99,IF(F98=5,H99,IF(F98=6,I99))))))</f>
        <v>Ele.Edn</v>
      </c>
      <c r="H101" s="345" t="s">
        <v>276</v>
      </c>
    </row>
    <row r="102" spans="4:8" ht="15.75">
      <c r="D102" s="355">
        <v>15700</v>
      </c>
      <c r="H102" s="345" t="s">
        <v>277</v>
      </c>
    </row>
    <row r="103" spans="4:8" ht="15.75">
      <c r="D103" s="355">
        <v>16150</v>
      </c>
      <c r="F103" s="345" t="str">
        <f>IF(F98=1,H103,IF(F98=2,H103,IF(F98=3,H104,IF(F98=4,H101,IF(F98=5,H101,IF(F98=6,H102))))))</f>
        <v>Assistance to Local Bodies fro Primary Eucation</v>
      </c>
      <c r="H103" s="345" t="s">
        <v>278</v>
      </c>
    </row>
    <row r="104" spans="4:8" ht="15.75">
      <c r="D104" s="355">
        <v>16600</v>
      </c>
      <c r="H104" s="345" t="s">
        <v>279</v>
      </c>
    </row>
    <row r="105" spans="4:8" ht="15.75">
      <c r="D105" s="355">
        <v>17050</v>
      </c>
      <c r="H105" s="345" t="s">
        <v>281</v>
      </c>
    </row>
    <row r="106" spans="4:8" ht="15.75">
      <c r="D106" s="355">
        <v>17540</v>
      </c>
      <c r="F106" s="345" t="str">
        <f>IF(F98=1,H105,IF(F98=2,H105,IF(F98=3,H106,IF(F98=4,H101,IF(F98=5,H101,IF(F98=6,H102))))))</f>
        <v>Teaching Grants to MPP,s</v>
      </c>
      <c r="H106" s="345" t="s">
        <v>282</v>
      </c>
    </row>
    <row r="107" ht="15.75">
      <c r="D107" s="355">
        <v>18030</v>
      </c>
    </row>
    <row r="108" ht="15.75">
      <c r="D108" s="355">
        <v>18520</v>
      </c>
    </row>
    <row r="109" ht="15.75">
      <c r="D109" s="355">
        <v>19050</v>
      </c>
    </row>
    <row r="110" ht="15.75">
      <c r="D110" s="355">
        <v>19580</v>
      </c>
    </row>
    <row r="111" ht="15.75">
      <c r="D111" s="357">
        <v>20110</v>
      </c>
    </row>
    <row r="112" spans="4:12" ht="17.25">
      <c r="D112" s="358">
        <v>20680</v>
      </c>
      <c r="K112" s="345" t="s">
        <v>2</v>
      </c>
      <c r="L112" s="345">
        <v>1</v>
      </c>
    </row>
    <row r="113" spans="4:15" ht="17.25">
      <c r="D113" s="358">
        <v>21250</v>
      </c>
      <c r="K113" s="345" t="s">
        <v>3</v>
      </c>
      <c r="L113" s="345" t="str">
        <f>INDEX(K112:K113,L112)</f>
        <v>Sri</v>
      </c>
      <c r="M113" s="345" t="str">
        <f>IF(L112=1,"he","she")</f>
        <v>he</v>
      </c>
      <c r="N113" s="345" t="str">
        <f>IF(L112=1,"his","her")</f>
        <v>his</v>
      </c>
      <c r="O113" s="345" t="str">
        <f>IF(L112,"him","her")</f>
        <v>him</v>
      </c>
    </row>
    <row r="114" ht="17.25">
      <c r="D114" s="358">
        <v>21820</v>
      </c>
    </row>
    <row r="115" spans="4:9" ht="17.25">
      <c r="D115" s="358">
        <v>22430</v>
      </c>
      <c r="H115" s="345">
        <f>Sheet1!G80</f>
        <v>10</v>
      </c>
      <c r="I115" s="345">
        <f>Data!F12</f>
        <v>29.96</v>
      </c>
    </row>
    <row r="116" spans="4:13" ht="17.25">
      <c r="D116" s="358">
        <v>23040</v>
      </c>
      <c r="G116" s="345">
        <f>INDEX(Sheet1!D74:D151,Sheet1!E74)</f>
        <v>21250</v>
      </c>
      <c r="H116" s="345">
        <f>ROUND(G116*H115%,0)</f>
        <v>2125</v>
      </c>
      <c r="I116" s="345">
        <f>ROUND(G116*I115%,0)</f>
        <v>6367</v>
      </c>
      <c r="K116" s="345">
        <f>Data!D9+Data!D10</f>
        <v>300</v>
      </c>
      <c r="L116" s="345">
        <f>IF(K116&lt;300,Data!D10,M116)</f>
        <v>200</v>
      </c>
      <c r="M116" s="345">
        <f>300-Data!D9</f>
        <v>200</v>
      </c>
    </row>
    <row r="117" spans="4:12" ht="17.25">
      <c r="D117" s="358">
        <v>23650</v>
      </c>
      <c r="G117" s="345">
        <f>ROUND(P126,0)</f>
        <v>7083</v>
      </c>
      <c r="H117" s="345">
        <f>ROUND(G117*H115%,0)</f>
        <v>708</v>
      </c>
      <c r="I117" s="345">
        <f>ROUND(G117*I115%,0)</f>
        <v>2122</v>
      </c>
      <c r="K117" s="345">
        <f>IF(K116&gt;300,L116,Data!D10)</f>
        <v>200</v>
      </c>
      <c r="L117" s="345">
        <f>IF(K116&lt;=300,Data!D10,L116)</f>
        <v>200</v>
      </c>
    </row>
    <row r="118" spans="4:15" ht="17.25">
      <c r="D118" s="358">
        <v>24300</v>
      </c>
      <c r="G118" s="345">
        <f>H122</f>
        <v>10625</v>
      </c>
      <c r="I118" s="345">
        <f>ROUND(G118*I115%,0)</f>
        <v>3183</v>
      </c>
      <c r="K118" s="345">
        <f>Data!D9</f>
        <v>100</v>
      </c>
      <c r="L118" s="345">
        <f>IF(K118&lt;30,K118,IF(K118&gt;=30,K118-30))</f>
        <v>70</v>
      </c>
      <c r="M118" s="345">
        <f>IF(K118&lt;30,K118,IF(K118&gt;=30,30))</f>
        <v>30</v>
      </c>
      <c r="N118" s="345">
        <f>IF(M118=30,1,0)</f>
        <v>1</v>
      </c>
      <c r="O118" s="345">
        <f>IF(M118&lt;30,M118,0)</f>
        <v>0</v>
      </c>
    </row>
    <row r="119" spans="4:15" ht="17.25">
      <c r="D119" s="358">
        <v>24950</v>
      </c>
      <c r="L119" s="345">
        <f>IF(K118&lt;30,0,IF(L118&lt;30,L118,IF(L118&gt;=30,L118-30)))</f>
        <v>40</v>
      </c>
      <c r="M119" s="345">
        <f>IF(L118&gt;=30,30,L119)</f>
        <v>30</v>
      </c>
      <c r="N119" s="345">
        <f>IF(M119=30,1,0)</f>
        <v>1</v>
      </c>
      <c r="O119" s="345">
        <f>IF(M119&lt;30,M119,0)</f>
        <v>0</v>
      </c>
    </row>
    <row r="120" spans="4:15" ht="17.25">
      <c r="D120" s="359">
        <v>25600</v>
      </c>
      <c r="L120" s="345">
        <f aca="true" t="shared" si="3" ref="L120:L125">IF(L119&gt;30,L119-30,0)</f>
        <v>10</v>
      </c>
      <c r="M120" s="345">
        <f>IF(M119&lt;30,0,IF(L119&lt;30,L119,IF(L119&gt;30,30,L119)))</f>
        <v>30</v>
      </c>
      <c r="N120" s="345">
        <f>IF(M120=30,1,0)</f>
        <v>1</v>
      </c>
      <c r="O120" s="345">
        <f>IF(M120&lt;30,M120,0)</f>
        <v>0</v>
      </c>
    </row>
    <row r="121" spans="4:15" ht="17.25">
      <c r="D121" s="358">
        <v>26300</v>
      </c>
      <c r="L121" s="345">
        <f t="shared" si="3"/>
        <v>0</v>
      </c>
      <c r="M121" s="345">
        <f aca="true" t="shared" si="4" ref="M121:M126">IF(L120&gt;30,30,L120)</f>
        <v>10</v>
      </c>
      <c r="N121" s="345">
        <f>IF(M121=30,1,0)</f>
        <v>0</v>
      </c>
      <c r="O121" s="345">
        <f>IF(M121&lt;30,M121,0)</f>
        <v>10</v>
      </c>
    </row>
    <row r="122" spans="4:15" ht="17.25">
      <c r="D122" s="358">
        <v>27000</v>
      </c>
      <c r="H122" s="345">
        <f>G116/2</f>
        <v>10625</v>
      </c>
      <c r="L122" s="345">
        <f t="shared" si="3"/>
        <v>0</v>
      </c>
      <c r="M122" s="345">
        <f t="shared" si="4"/>
        <v>0</v>
      </c>
      <c r="N122" s="345">
        <f>IF(M122=30,1,0)</f>
        <v>0</v>
      </c>
      <c r="O122" s="345">
        <f>IF(M122&lt;30,M122,0)</f>
        <v>0</v>
      </c>
    </row>
    <row r="123" spans="4:15" ht="17.25">
      <c r="D123" s="358">
        <v>27700</v>
      </c>
      <c r="L123" s="345">
        <f t="shared" si="3"/>
        <v>0</v>
      </c>
      <c r="M123" s="345">
        <f t="shared" si="4"/>
        <v>0</v>
      </c>
      <c r="N123" s="345">
        <f>IF(M123&gt;=30,1,0)</f>
        <v>0</v>
      </c>
      <c r="O123" s="345">
        <f>IF(M123&gt;30,M123-30,0)</f>
        <v>0</v>
      </c>
    </row>
    <row r="124" spans="4:15" ht="17.25">
      <c r="D124" s="358">
        <v>28450</v>
      </c>
      <c r="L124" s="345">
        <f t="shared" si="3"/>
        <v>0</v>
      </c>
      <c r="M124" s="345">
        <f t="shared" si="4"/>
        <v>0</v>
      </c>
      <c r="N124" s="345">
        <f>IF(M124=30,1,0)</f>
        <v>0</v>
      </c>
      <c r="O124" s="345">
        <f>IF(M124&lt;30,M124,0)</f>
        <v>0</v>
      </c>
    </row>
    <row r="125" spans="4:17" ht="17.25">
      <c r="D125" s="358">
        <v>29200</v>
      </c>
      <c r="H125" s="360">
        <f>H122</f>
        <v>10625</v>
      </c>
      <c r="I125" s="345">
        <f>I118</f>
        <v>3183</v>
      </c>
      <c r="J125" s="345">
        <f>SUM(H125:I125)</f>
        <v>13808</v>
      </c>
      <c r="L125" s="345">
        <f t="shared" si="3"/>
        <v>0</v>
      </c>
      <c r="M125" s="345">
        <f t="shared" si="4"/>
        <v>0</v>
      </c>
      <c r="N125" s="345">
        <f>IF(M125=30,1,0)</f>
        <v>0</v>
      </c>
      <c r="O125" s="345">
        <f>IF(M125&lt;30,M125,0)</f>
        <v>0</v>
      </c>
      <c r="P125" s="345">
        <f>O128/Sheet1!F77</f>
        <v>0.3333333333333333</v>
      </c>
      <c r="Q125" s="345">
        <f>O125/Sheet1!F77</f>
        <v>0</v>
      </c>
    </row>
    <row r="126" spans="4:16" ht="17.25">
      <c r="D126" s="358">
        <v>29950</v>
      </c>
      <c r="H126" s="351"/>
      <c r="M126" s="345">
        <f t="shared" si="4"/>
        <v>0</v>
      </c>
      <c r="N126" s="345">
        <f>IF(M126=30,1,0)</f>
        <v>0</v>
      </c>
      <c r="O126" s="345">
        <f>IF(M126&lt;30,M126,0)</f>
        <v>0</v>
      </c>
      <c r="P126" s="345">
        <f>G116*P125</f>
        <v>7083.333333333333</v>
      </c>
    </row>
    <row r="127" spans="4:15" ht="17.25">
      <c r="D127" s="358">
        <v>30750</v>
      </c>
      <c r="H127" s="361" t="str">
        <f>CONCATENATE(H125,"  +  ",I125)</f>
        <v>10625  +  3183</v>
      </c>
      <c r="I127" s="361"/>
      <c r="O127" s="345">
        <f>IF(M127&lt;30,M127,0)</f>
        <v>0</v>
      </c>
    </row>
    <row r="128" spans="4:17" ht="17.25">
      <c r="D128" s="359">
        <v>31550</v>
      </c>
      <c r="H128" s="361">
        <v>30</v>
      </c>
      <c r="I128" s="361"/>
      <c r="J128" s="345">
        <f>J125/30</f>
        <v>460.26666666666665</v>
      </c>
      <c r="N128" s="345">
        <f>IF(N125=1,30,IF(N125=2,60,IF(N125=3,90,IF(N125=4,120,IF(N125=5,150,IF(N125=6,180,IF(N125=7,210,"")))))))</f>
      </c>
      <c r="O128" s="345">
        <f>SUM(O118:O127)</f>
        <v>10</v>
      </c>
      <c r="P128" s="345">
        <f>Data!G13</f>
        <v>45</v>
      </c>
      <c r="Q128" s="345">
        <f>IF(P125=0,P128,ROUND(P128*P125,0))</f>
        <v>15</v>
      </c>
    </row>
    <row r="129" spans="4:17" ht="17.25">
      <c r="D129" s="358">
        <v>32350</v>
      </c>
      <c r="J129" s="362">
        <f>ROUND(J128*L116,0)</f>
        <v>92053</v>
      </c>
      <c r="N129" s="345" t="str">
        <f>CONCATENATE(N128," ","Days")</f>
        <v> Days</v>
      </c>
      <c r="P129" s="345">
        <f>Data!G14</f>
        <v>90</v>
      </c>
      <c r="Q129" s="345">
        <f>IF(P125=0,P129,ROUND(P129*P125,0))</f>
        <v>30</v>
      </c>
    </row>
    <row r="130" ht="17.25">
      <c r="D130" s="358">
        <v>33200</v>
      </c>
    </row>
    <row r="131" ht="17.25">
      <c r="D131" s="358">
        <v>34050</v>
      </c>
    </row>
    <row r="132" ht="17.25">
      <c r="D132" s="358">
        <v>34900</v>
      </c>
    </row>
    <row r="133" ht="17.25">
      <c r="D133" s="358">
        <v>35800</v>
      </c>
    </row>
    <row r="134" ht="17.25">
      <c r="D134" s="359">
        <v>36700</v>
      </c>
    </row>
    <row r="135" ht="17.25">
      <c r="D135" s="358">
        <v>37600</v>
      </c>
    </row>
    <row r="136" ht="17.25">
      <c r="D136" s="358">
        <v>38570</v>
      </c>
    </row>
    <row r="137" ht="17.25">
      <c r="D137" s="358">
        <v>39540</v>
      </c>
    </row>
    <row r="138" ht="17.25">
      <c r="D138" s="358">
        <v>40510</v>
      </c>
    </row>
    <row r="139" ht="17.25">
      <c r="D139" s="358">
        <v>41550</v>
      </c>
    </row>
    <row r="140" ht="17.25">
      <c r="D140" s="359">
        <v>42550</v>
      </c>
    </row>
    <row r="141" ht="17.25">
      <c r="D141" s="358">
        <v>43630</v>
      </c>
    </row>
    <row r="142" ht="17.25">
      <c r="D142" s="358">
        <v>44740</v>
      </c>
    </row>
    <row r="143" ht="17.25">
      <c r="D143" s="358">
        <v>45850</v>
      </c>
    </row>
    <row r="144" ht="17.25">
      <c r="D144" s="358">
        <v>46960</v>
      </c>
    </row>
    <row r="145" ht="17.25">
      <c r="D145" s="358">
        <v>48160</v>
      </c>
    </row>
    <row r="146" ht="17.25">
      <c r="D146" s="358">
        <v>49360</v>
      </c>
    </row>
    <row r="147" ht="17.25">
      <c r="D147" s="358">
        <v>50560</v>
      </c>
    </row>
    <row r="148" ht="17.25">
      <c r="D148" s="358">
        <v>51760</v>
      </c>
    </row>
    <row r="149" ht="17.25">
      <c r="D149" s="358">
        <v>53060</v>
      </c>
    </row>
    <row r="150" ht="17.25">
      <c r="D150" s="359">
        <v>54360</v>
      </c>
    </row>
    <row r="151" ht="17.25">
      <c r="D151" s="363">
        <v>55660</v>
      </c>
    </row>
    <row r="155" spans="3:10" ht="12.75">
      <c r="C155" s="345" t="s">
        <v>0</v>
      </c>
      <c r="D155" s="346" t="s">
        <v>329</v>
      </c>
      <c r="E155" s="346"/>
      <c r="F155" s="346"/>
      <c r="G155" s="346"/>
      <c r="H155" s="346"/>
      <c r="I155" s="346"/>
      <c r="J155" s="346"/>
    </row>
    <row r="156" spans="4:10" ht="12.75">
      <c r="D156" s="347" t="s">
        <v>327</v>
      </c>
      <c r="E156" s="347"/>
      <c r="F156" s="347"/>
      <c r="G156" s="347"/>
      <c r="H156" s="347"/>
      <c r="I156" s="347"/>
      <c r="J156" s="347"/>
    </row>
    <row r="157" spans="4:10" ht="12.75">
      <c r="D157" s="348" t="str">
        <f>CONCATENATE(D155," ",L113," ",Data!E4,",",E56," ",Sheet1!F91,"-"," ",D156)</f>
        <v>Leave Rules-Recommendation of RPS-2010 Encashment  of Half Pay Leave in respect of Sri R.Ramesh,Seconday Grade Teacher MP.PS .Tekmal- Sanction Orders - Issued.</v>
      </c>
      <c r="E157" s="348"/>
      <c r="F157" s="348"/>
      <c r="G157" s="348"/>
      <c r="H157" s="348"/>
      <c r="I157" s="348"/>
      <c r="J157" s="348"/>
    </row>
    <row r="158" spans="4:10" ht="12.75">
      <c r="D158" s="348"/>
      <c r="E158" s="348"/>
      <c r="F158" s="348"/>
      <c r="G158" s="348"/>
      <c r="H158" s="348"/>
      <c r="I158" s="348"/>
      <c r="J158" s="348"/>
    </row>
    <row r="159" spans="4:10" ht="12.75">
      <c r="D159" s="348"/>
      <c r="E159" s="348"/>
      <c r="F159" s="348"/>
      <c r="G159" s="348"/>
      <c r="H159" s="348"/>
      <c r="I159" s="348"/>
      <c r="J159" s="348"/>
    </row>
    <row r="160" spans="4:10" ht="12.75">
      <c r="D160" s="348"/>
      <c r="E160" s="348"/>
      <c r="F160" s="348"/>
      <c r="G160" s="348"/>
      <c r="H160" s="348"/>
      <c r="I160" s="348"/>
      <c r="J160" s="348"/>
    </row>
    <row r="161" spans="4:10" ht="12.75">
      <c r="D161" s="348"/>
      <c r="E161" s="348"/>
      <c r="F161" s="348"/>
      <c r="G161" s="348"/>
      <c r="H161" s="348"/>
      <c r="I161" s="348"/>
      <c r="J161" s="348"/>
    </row>
    <row r="164" spans="3:10" ht="12.75">
      <c r="C164" s="349" t="str">
        <f>CONCATENATE(L113," ",Data!E4,",",E56,",",F91," ","has retired from his Govt.service due to Superannuation. ",H65," ",M113,"","  has put in"," ",Data!F9,"","Years ","approved and Pensionable Sevice. "," ",M113," has put ",Data!D10," ","Days Half Pay Leaves Credit as on the date of ","",N113,""," retirement. ",C184)</f>
        <v>Sri R.Ramesh,Seconday Grade Teacher,MP.PS .Tekmal has retired from his Govt.service due to Superannuation.  he  has put in 58Years approved and Pensionable Sevice.  he has put 200 Days Half Pay Leaves Credit as on the date of his retirement. hewas encashed 100Days Earned Leaves and got the Consequent benefits as per rules</v>
      </c>
      <c r="D164" s="349"/>
      <c r="E164" s="349"/>
      <c r="F164" s="349"/>
      <c r="G164" s="349"/>
      <c r="H164" s="349"/>
      <c r="I164" s="349"/>
      <c r="J164" s="349"/>
    </row>
    <row r="165" spans="3:10" ht="12.75">
      <c r="C165" s="349"/>
      <c r="D165" s="349"/>
      <c r="E165" s="349"/>
      <c r="F165" s="349"/>
      <c r="G165" s="349"/>
      <c r="H165" s="349"/>
      <c r="I165" s="349"/>
      <c r="J165" s="349"/>
    </row>
    <row r="166" spans="3:10" ht="12.75">
      <c r="C166" s="349"/>
      <c r="D166" s="349"/>
      <c r="E166" s="349"/>
      <c r="F166" s="349"/>
      <c r="G166" s="349"/>
      <c r="H166" s="349"/>
      <c r="I166" s="349"/>
      <c r="J166" s="349"/>
    </row>
    <row r="167" spans="3:10" ht="12.75">
      <c r="C167" s="349"/>
      <c r="D167" s="349"/>
      <c r="E167" s="349"/>
      <c r="F167" s="349"/>
      <c r="G167" s="349"/>
      <c r="H167" s="349"/>
      <c r="I167" s="349"/>
      <c r="J167" s="349"/>
    </row>
    <row r="168" spans="3:10" ht="12.75">
      <c r="C168" s="349"/>
      <c r="D168" s="349"/>
      <c r="E168" s="349"/>
      <c r="F168" s="349"/>
      <c r="G168" s="349"/>
      <c r="H168" s="349"/>
      <c r="I168" s="349"/>
      <c r="J168" s="349"/>
    </row>
    <row r="169" spans="3:10" ht="12.75">
      <c r="C169" s="349"/>
      <c r="D169" s="349"/>
      <c r="E169" s="349"/>
      <c r="F169" s="349"/>
      <c r="G169" s="349"/>
      <c r="H169" s="349"/>
      <c r="I169" s="349"/>
      <c r="J169" s="349"/>
    </row>
    <row r="170" spans="3:10" ht="12.75">
      <c r="C170" s="349"/>
      <c r="D170" s="349"/>
      <c r="E170" s="349"/>
      <c r="F170" s="349"/>
      <c r="G170" s="349"/>
      <c r="H170" s="349"/>
      <c r="I170" s="349"/>
      <c r="J170" s="349"/>
    </row>
    <row r="171" spans="3:14" ht="12.75">
      <c r="C171" s="349"/>
      <c r="D171" s="349"/>
      <c r="E171" s="349"/>
      <c r="F171" s="349"/>
      <c r="G171" s="349"/>
      <c r="H171" s="349"/>
      <c r="I171" s="349"/>
      <c r="J171" s="349"/>
      <c r="M171" s="345" t="s">
        <v>292</v>
      </c>
      <c r="N171" s="345">
        <v>17</v>
      </c>
    </row>
    <row r="172" spans="3:13" ht="12.75">
      <c r="C172" s="349" t="str">
        <f>CONCATENATE("Thus ",M113,"  is eligible for the encashment of Half Pay Leave of ",L117," Days subject to the conditions that ",N113," total no of days of Earned Leave +  leave on Half pay Half Pay put together  shold not exceed 300 days. Hence The ",F84," ",Data!D14," is Pleased to sanction and calculated Half Pay Leaves as per formula given below")</f>
        <v>Thus he  is eligible for the encashment of Half Pay Leave of 200 Days subject to the conditions that his total no of days of Earned Leave +  leave on Half pay Half Pay put together  shold not exceed 300 days. Hence The Mandal Educational Officer M.P.Tekmal is Pleased to sanction and calculated Half Pay Leaves as per formula given below</v>
      </c>
      <c r="D172" s="349"/>
      <c r="E172" s="349"/>
      <c r="F172" s="349"/>
      <c r="G172" s="349"/>
      <c r="H172" s="349"/>
      <c r="I172" s="349"/>
      <c r="J172" s="349"/>
      <c r="M172" s="345" t="s">
        <v>293</v>
      </c>
    </row>
    <row r="173" spans="3:14" ht="12.75">
      <c r="C173" s="349"/>
      <c r="D173" s="349"/>
      <c r="E173" s="349"/>
      <c r="F173" s="349"/>
      <c r="G173" s="349"/>
      <c r="H173" s="349"/>
      <c r="I173" s="349"/>
      <c r="J173" s="349"/>
      <c r="M173" s="345" t="s">
        <v>294</v>
      </c>
      <c r="N173" s="345" t="str">
        <f>INDEX(M171:M201,N171)</f>
        <v>14860-39540</v>
      </c>
    </row>
    <row r="174" spans="3:13" ht="12.75">
      <c r="C174" s="349"/>
      <c r="D174" s="349"/>
      <c r="E174" s="349"/>
      <c r="F174" s="349"/>
      <c r="G174" s="349"/>
      <c r="H174" s="349"/>
      <c r="I174" s="349"/>
      <c r="J174" s="349"/>
      <c r="M174" s="345" t="s">
        <v>295</v>
      </c>
    </row>
    <row r="175" spans="3:13" ht="12.75">
      <c r="C175" s="349"/>
      <c r="D175" s="349"/>
      <c r="E175" s="349"/>
      <c r="F175" s="349"/>
      <c r="G175" s="349"/>
      <c r="H175" s="349"/>
      <c r="I175" s="349"/>
      <c r="J175" s="349"/>
      <c r="M175" s="345" t="s">
        <v>296</v>
      </c>
    </row>
    <row r="176" spans="3:13" ht="12.75">
      <c r="C176" s="349"/>
      <c r="D176" s="349"/>
      <c r="E176" s="349"/>
      <c r="F176" s="349"/>
      <c r="G176" s="349"/>
      <c r="H176" s="349"/>
      <c r="I176" s="349"/>
      <c r="J176" s="349"/>
      <c r="M176" s="345" t="s">
        <v>297</v>
      </c>
    </row>
    <row r="177" spans="2:13" ht="12.75">
      <c r="B177" s="347" t="str">
        <f>CONCATENATE("Proceedings of The"," ",Sheet1!G233," M.P Tekmal")</f>
        <v>Proceedings of The  M.P Tekmal</v>
      </c>
      <c r="C177" s="347"/>
      <c r="D177" s="347"/>
      <c r="E177" s="347"/>
      <c r="F177" s="347"/>
      <c r="G177" s="347"/>
      <c r="H177" s="347"/>
      <c r="I177" s="347"/>
      <c r="J177" s="347"/>
      <c r="M177" s="345" t="s">
        <v>298</v>
      </c>
    </row>
    <row r="178" spans="3:13" ht="12.75">
      <c r="C178" s="349" t="str">
        <f>CONCATENATE("                     ","In View of the above Government Orders The,""",Sheet1!G233," ","Mandal"," ",Data!E157,"is Pleased to Sanction"," ",Data!E159," ","day sancashment of Earned Leave and"," ","",Sheet1!L266," ","Half Pay Leave Salary subject to the condtion that total encashment of EL  +  HPL not exceed 300 days to","  ",Sheet1!M262," ",Data!F154," ","retired",",",Data!E155,",",Sheet1!G240)</f>
        <v>                     In View of the above Government Orders The," Mandal is Pleased to Sanction  day sancashment of Earned Leave and  Half Pay Leave Salary subject to the condtion that total encashment of EL  +  HPL not exceed 300 days to    retired,,</v>
      </c>
      <c r="D178" s="349"/>
      <c r="E178" s="349"/>
      <c r="F178" s="349"/>
      <c r="G178" s="349"/>
      <c r="H178" s="349"/>
      <c r="I178" s="349"/>
      <c r="J178" s="349"/>
      <c r="M178" s="345" t="s">
        <v>299</v>
      </c>
    </row>
    <row r="179" spans="3:13" ht="12.75">
      <c r="C179" s="349"/>
      <c r="D179" s="349"/>
      <c r="E179" s="349"/>
      <c r="F179" s="349"/>
      <c r="G179" s="349"/>
      <c r="H179" s="349"/>
      <c r="I179" s="349"/>
      <c r="J179" s="349"/>
      <c r="M179" s="345" t="s">
        <v>300</v>
      </c>
    </row>
    <row r="180" spans="3:13" ht="12.75">
      <c r="C180" s="349"/>
      <c r="D180" s="349"/>
      <c r="E180" s="349"/>
      <c r="F180" s="349"/>
      <c r="G180" s="349"/>
      <c r="H180" s="349"/>
      <c r="I180" s="349"/>
      <c r="J180" s="349"/>
      <c r="M180" s="345" t="s">
        <v>301</v>
      </c>
    </row>
    <row r="181" spans="3:13" ht="12.75">
      <c r="C181" s="349"/>
      <c r="D181" s="349"/>
      <c r="E181" s="349"/>
      <c r="F181" s="349"/>
      <c r="G181" s="349"/>
      <c r="H181" s="349"/>
      <c r="I181" s="349"/>
      <c r="J181" s="349"/>
      <c r="M181" s="345" t="s">
        <v>302</v>
      </c>
    </row>
    <row r="182" spans="3:13" ht="12.75">
      <c r="C182" s="349"/>
      <c r="D182" s="349"/>
      <c r="E182" s="349"/>
      <c r="F182" s="349"/>
      <c r="G182" s="349"/>
      <c r="H182" s="349"/>
      <c r="I182" s="349"/>
      <c r="J182" s="349"/>
      <c r="M182" s="345" t="s">
        <v>303</v>
      </c>
    </row>
    <row r="183" spans="3:13" ht="12.75">
      <c r="C183" s="349"/>
      <c r="D183" s="349"/>
      <c r="E183" s="349"/>
      <c r="F183" s="349"/>
      <c r="G183" s="349"/>
      <c r="H183" s="349"/>
      <c r="I183" s="349"/>
      <c r="J183" s="349"/>
      <c r="M183" s="345" t="s">
        <v>304</v>
      </c>
    </row>
    <row r="184" spans="3:13" ht="12.75">
      <c r="C184" s="364" t="str">
        <f>CONCATENATE(M113,"was encashed"," ",Data!D9,"","Days Earned Leaves and got the Consequent benefits as per rules")</f>
        <v>hewas encashed 100Days Earned Leaves and got the Consequent benefits as per rules</v>
      </c>
      <c r="D184" s="364"/>
      <c r="E184" s="364"/>
      <c r="F184" s="364"/>
      <c r="G184" s="364"/>
      <c r="H184" s="364"/>
      <c r="I184" s="364"/>
      <c r="J184" s="364"/>
      <c r="M184" s="345" t="s">
        <v>305</v>
      </c>
    </row>
    <row r="185" spans="3:13" ht="12.75">
      <c r="C185" s="364"/>
      <c r="D185" s="364"/>
      <c r="E185" s="364"/>
      <c r="F185" s="364"/>
      <c r="G185" s="364"/>
      <c r="H185" s="364"/>
      <c r="I185" s="364"/>
      <c r="J185" s="364"/>
      <c r="M185" s="345" t="s">
        <v>306</v>
      </c>
    </row>
    <row r="186" spans="3:13" ht="12.75">
      <c r="C186" s="364"/>
      <c r="D186" s="364"/>
      <c r="E186" s="364"/>
      <c r="F186" s="364"/>
      <c r="G186" s="364"/>
      <c r="H186" s="364"/>
      <c r="I186" s="364"/>
      <c r="J186" s="364"/>
      <c r="M186" s="345" t="s">
        <v>307</v>
      </c>
    </row>
    <row r="187" spans="3:13" ht="12.75">
      <c r="C187" s="364"/>
      <c r="D187" s="364"/>
      <c r="E187" s="364"/>
      <c r="F187" s="364"/>
      <c r="G187" s="364"/>
      <c r="H187" s="364"/>
      <c r="I187" s="364"/>
      <c r="J187" s="364"/>
      <c r="M187" s="345" t="s">
        <v>308</v>
      </c>
    </row>
    <row r="188" spans="3:13" ht="12.75">
      <c r="C188" s="364"/>
      <c r="D188" s="364"/>
      <c r="E188" s="364"/>
      <c r="F188" s="364"/>
      <c r="G188" s="364"/>
      <c r="H188" s="364"/>
      <c r="I188" s="364"/>
      <c r="J188" s="364"/>
      <c r="M188" s="345" t="s">
        <v>309</v>
      </c>
    </row>
    <row r="189" spans="3:13" ht="12.75">
      <c r="C189" s="365" t="str">
        <f>CONCATENATE(M113,"  drawing the Basic Pay of Rs.",G116," in the Scale of  ",N173," at the time of retirement D.A admissible is ",Data!F12,"%.Hence the HPL encashment amount of Rs.",'47 In'!J28," Only may be drawn and paid to the incumbent.")</f>
        <v>he  drawing the Basic Pay of Rs.21250 in the Scale of  14860-39540 at the time of retirement D.A admissible is 29.96%.Hence the HPL encashment amount of Rs.92053.00 Only may be drawn and paid to the incumbent.</v>
      </c>
      <c r="D189" s="365"/>
      <c r="E189" s="365"/>
      <c r="F189" s="365"/>
      <c r="G189" s="365"/>
      <c r="H189" s="365"/>
      <c r="I189" s="365"/>
      <c r="J189" s="365"/>
      <c r="M189" s="345" t="s">
        <v>310</v>
      </c>
    </row>
    <row r="190" spans="3:13" ht="41.25" customHeight="1">
      <c r="C190" s="365"/>
      <c r="D190" s="365"/>
      <c r="E190" s="365"/>
      <c r="F190" s="365"/>
      <c r="G190" s="365"/>
      <c r="H190" s="365"/>
      <c r="I190" s="365"/>
      <c r="J190" s="365"/>
      <c r="M190" s="345" t="s">
        <v>311</v>
      </c>
    </row>
    <row r="191" ht="12.75">
      <c r="M191" s="345" t="s">
        <v>312</v>
      </c>
    </row>
    <row r="192" ht="12.75">
      <c r="M192" s="345" t="s">
        <v>313</v>
      </c>
    </row>
    <row r="193" ht="12.75">
      <c r="M193" s="345" t="s">
        <v>314</v>
      </c>
    </row>
    <row r="194" ht="12.75">
      <c r="M194" s="345" t="s">
        <v>315</v>
      </c>
    </row>
    <row r="195" ht="12.75">
      <c r="M195" s="345" t="s">
        <v>316</v>
      </c>
    </row>
    <row r="196" ht="12.75">
      <c r="M196" s="345" t="s">
        <v>317</v>
      </c>
    </row>
    <row r="197" ht="12.75">
      <c r="M197" s="345" t="s">
        <v>318</v>
      </c>
    </row>
    <row r="198" ht="12.75">
      <c r="M198" s="345" t="s">
        <v>319</v>
      </c>
    </row>
    <row r="199" ht="12.75">
      <c r="M199" s="345" t="s">
        <v>320</v>
      </c>
    </row>
    <row r="200" ht="12.75">
      <c r="M200" s="345" t="s">
        <v>321</v>
      </c>
    </row>
    <row r="201" ht="12.75">
      <c r="M201" s="345" t="s">
        <v>322</v>
      </c>
    </row>
  </sheetData>
  <sheetProtection password="92FA" sheet="1"/>
  <mergeCells count="38">
    <mergeCell ref="C164:J171"/>
    <mergeCell ref="F89:I89"/>
    <mergeCell ref="F92:H92"/>
    <mergeCell ref="F93:H93"/>
    <mergeCell ref="F94:H94"/>
    <mergeCell ref="F95:H95"/>
    <mergeCell ref="F96:H96"/>
    <mergeCell ref="F97:H97"/>
    <mergeCell ref="F100:H100"/>
    <mergeCell ref="B55:D55"/>
    <mergeCell ref="B56:D56"/>
    <mergeCell ref="B20:I24"/>
    <mergeCell ref="A25:I25"/>
    <mergeCell ref="B26:I31"/>
    <mergeCell ref="C3:I3"/>
    <mergeCell ref="C4:I4"/>
    <mergeCell ref="C5:I9"/>
    <mergeCell ref="B12:I19"/>
    <mergeCell ref="B61:D61"/>
    <mergeCell ref="B57:D57"/>
    <mergeCell ref="B58:D58"/>
    <mergeCell ref="F91:H91"/>
    <mergeCell ref="F84:H84"/>
    <mergeCell ref="B59:D59"/>
    <mergeCell ref="F86:I86"/>
    <mergeCell ref="F87:I87"/>
    <mergeCell ref="B60:D60"/>
    <mergeCell ref="F88:I88"/>
    <mergeCell ref="C184:J188"/>
    <mergeCell ref="C189:J190"/>
    <mergeCell ref="H128:I128"/>
    <mergeCell ref="H127:I127"/>
    <mergeCell ref="B177:J177"/>
    <mergeCell ref="C178:J183"/>
    <mergeCell ref="C172:J176"/>
    <mergeCell ref="D155:J155"/>
    <mergeCell ref="D156:J156"/>
    <mergeCell ref="D157:J161"/>
  </mergeCells>
  <printOptions/>
  <pageMargins left="0.75" right="0.75" top="1" bottom="1" header="0.5" footer="0.5"/>
  <pageSetup horizontalDpi="600" verticalDpi="600" orientation="portrait" paperSize="5" r:id="rId1"/>
</worksheet>
</file>

<file path=xl/worksheets/sheet3.xml><?xml version="1.0" encoding="utf-8"?>
<worksheet xmlns="http://schemas.openxmlformats.org/spreadsheetml/2006/main" xmlns:r="http://schemas.openxmlformats.org/officeDocument/2006/relationships">
  <dimension ref="A1:K58"/>
  <sheetViews>
    <sheetView showGridLines="0" view="pageBreakPreview" zoomScaleSheetLayoutView="100" zoomScalePageLayoutView="0" workbookViewId="0" topLeftCell="A19">
      <selection activeCell="P8" sqref="P8"/>
    </sheetView>
  </sheetViews>
  <sheetFormatPr defaultColWidth="9.140625" defaultRowHeight="12.75"/>
  <cols>
    <col min="1" max="1" width="6.421875" style="0" customWidth="1"/>
    <col min="4" max="4" width="5.8515625" style="0" customWidth="1"/>
    <col min="8" max="8" width="5.421875" style="0" customWidth="1"/>
    <col min="9" max="9" width="12.421875" style="0" customWidth="1"/>
    <col min="10" max="10" width="7.7109375" style="0" customWidth="1"/>
  </cols>
  <sheetData>
    <row r="1" spans="1:11" ht="21.75" customHeight="1">
      <c r="A1" s="193" t="str">
        <f>Sheet1!A25</f>
        <v>Proceedings of The Mandal Educational Officer M.P.Tekmal</v>
      </c>
      <c r="B1" s="193"/>
      <c r="C1" s="193"/>
      <c r="D1" s="193"/>
      <c r="E1" s="193"/>
      <c r="F1" s="193"/>
      <c r="G1" s="193"/>
      <c r="H1" s="193"/>
      <c r="I1" s="193"/>
      <c r="J1" s="193"/>
      <c r="K1" s="193"/>
    </row>
    <row r="2" spans="1:11" ht="15.75" customHeight="1">
      <c r="A2" s="122"/>
      <c r="B2" s="122"/>
      <c r="C2" s="122"/>
      <c r="D2" s="122"/>
      <c r="E2" s="122"/>
      <c r="F2" s="122"/>
      <c r="G2" s="122"/>
      <c r="H2" s="122"/>
      <c r="I2" s="122"/>
      <c r="J2" s="122"/>
      <c r="K2" s="122"/>
    </row>
    <row r="3" spans="1:11" ht="20.25" customHeight="1">
      <c r="A3" s="196" t="str">
        <f>CONCATENATE("Present"," ",Data!D16)</f>
        <v>Present P.Veersangappa,B.Sc,B.Ed</v>
      </c>
      <c r="B3" s="196"/>
      <c r="C3" s="196"/>
      <c r="D3" s="196"/>
      <c r="E3" s="196"/>
      <c r="F3" s="196"/>
      <c r="G3" s="196"/>
      <c r="H3" s="196"/>
      <c r="I3" s="196"/>
      <c r="J3" s="196"/>
      <c r="K3" s="196"/>
    </row>
    <row r="4" spans="1:11" ht="9.75" customHeight="1">
      <c r="A4" s="113"/>
      <c r="B4" s="113"/>
      <c r="C4" s="113"/>
      <c r="D4" s="113"/>
      <c r="E4" s="113"/>
      <c r="F4" s="113"/>
      <c r="G4" s="113"/>
      <c r="H4" s="113"/>
      <c r="I4" s="113"/>
      <c r="J4" s="113"/>
      <c r="K4" s="113"/>
    </row>
    <row r="5" spans="2:11" ht="27.75" customHeight="1">
      <c r="B5" s="114" t="s">
        <v>15</v>
      </c>
      <c r="C5" s="195" t="str">
        <f>Data!D15</f>
        <v>A2/12/2011</v>
      </c>
      <c r="D5" s="195"/>
      <c r="E5" s="195"/>
      <c r="F5" s="6"/>
      <c r="G5" s="6"/>
      <c r="H5" s="114" t="s">
        <v>16</v>
      </c>
      <c r="I5" s="197">
        <f>Data!F15</f>
        <v>40634</v>
      </c>
      <c r="J5" s="198"/>
      <c r="K5" s="198"/>
    </row>
    <row r="8" spans="3:11" ht="15.75" customHeight="1">
      <c r="C8" s="5" t="s">
        <v>0</v>
      </c>
      <c r="D8" s="192" t="str">
        <f>Sheet1!C5</f>
        <v>Earned Leave-Encashment of Earned Leave in respect of  Sri R.Ramesh,,MP.PS .Tekmal,Mandal  Tekmal- Sanction Orders - Issued.</v>
      </c>
      <c r="E8" s="192"/>
      <c r="F8" s="192"/>
      <c r="G8" s="192"/>
      <c r="H8" s="192"/>
      <c r="I8" s="192"/>
      <c r="J8" s="192"/>
      <c r="K8" s="192"/>
    </row>
    <row r="9" spans="2:11" ht="15.75" customHeight="1">
      <c r="B9" s="2"/>
      <c r="C9" s="106"/>
      <c r="D9" s="192"/>
      <c r="E9" s="192"/>
      <c r="F9" s="192"/>
      <c r="G9" s="192"/>
      <c r="H9" s="192"/>
      <c r="I9" s="192"/>
      <c r="J9" s="192"/>
      <c r="K9" s="192"/>
    </row>
    <row r="10" spans="2:11" ht="10.5" customHeight="1">
      <c r="B10" s="2"/>
      <c r="C10" s="106"/>
      <c r="D10" s="192"/>
      <c r="E10" s="192"/>
      <c r="F10" s="192"/>
      <c r="G10" s="192"/>
      <c r="H10" s="192"/>
      <c r="I10" s="192"/>
      <c r="J10" s="192"/>
      <c r="K10" s="192"/>
    </row>
    <row r="11" spans="2:11" ht="15.75" customHeight="1" hidden="1">
      <c r="B11" s="2"/>
      <c r="C11" s="106"/>
      <c r="D11" s="192"/>
      <c r="E11" s="192"/>
      <c r="F11" s="192"/>
      <c r="G11" s="192"/>
      <c r="H11" s="192"/>
      <c r="I11" s="192"/>
      <c r="J11" s="192"/>
      <c r="K11" s="192"/>
    </row>
    <row r="12" spans="2:11" ht="15.75" customHeight="1" hidden="1">
      <c r="B12" s="2"/>
      <c r="C12" s="106"/>
      <c r="D12" s="192"/>
      <c r="E12" s="192"/>
      <c r="F12" s="192"/>
      <c r="G12" s="192"/>
      <c r="H12" s="192"/>
      <c r="I12" s="192"/>
      <c r="J12" s="192"/>
      <c r="K12" s="192"/>
    </row>
    <row r="13" spans="2:11" ht="15.75">
      <c r="B13" s="2"/>
      <c r="D13" s="192"/>
      <c r="E13" s="192"/>
      <c r="F13" s="192"/>
      <c r="G13" s="192"/>
      <c r="H13" s="192"/>
      <c r="I13" s="192"/>
      <c r="J13" s="192"/>
      <c r="K13" s="192"/>
    </row>
    <row r="14" spans="2:11" ht="18.75">
      <c r="B14" s="2"/>
      <c r="D14" s="3"/>
      <c r="E14" s="3"/>
      <c r="F14" s="3"/>
      <c r="G14" s="3"/>
      <c r="H14" s="3"/>
      <c r="I14" s="3"/>
      <c r="J14" s="3"/>
      <c r="K14" s="3"/>
    </row>
    <row r="15" spans="3:9" ht="18.75">
      <c r="C15" s="5" t="s">
        <v>6</v>
      </c>
      <c r="D15" s="107" t="s">
        <v>323</v>
      </c>
      <c r="E15" s="107"/>
      <c r="F15" s="107"/>
      <c r="G15" s="107"/>
      <c r="H15" s="107"/>
      <c r="I15" s="107"/>
    </row>
    <row r="16" spans="4:9" ht="18.75">
      <c r="D16" s="107" t="s">
        <v>291</v>
      </c>
      <c r="E16" s="107"/>
      <c r="F16" s="107"/>
      <c r="G16" s="107"/>
      <c r="H16" s="107"/>
      <c r="I16" s="107"/>
    </row>
    <row r="17" spans="1:11" ht="18.75" customHeight="1">
      <c r="A17" s="191"/>
      <c r="B17" s="191"/>
      <c r="C17" s="191"/>
      <c r="D17" s="191"/>
      <c r="E17" s="191"/>
      <c r="F17" s="191"/>
      <c r="G17" s="191"/>
      <c r="H17" s="191"/>
      <c r="I17" s="191"/>
      <c r="J17" s="191"/>
      <c r="K17" s="191"/>
    </row>
    <row r="18" spans="1:11" ht="18.75" customHeight="1">
      <c r="A18" s="79"/>
      <c r="B18" s="79"/>
      <c r="C18" s="79"/>
      <c r="D18" s="79"/>
      <c r="E18" s="79"/>
      <c r="F18" s="79"/>
      <c r="G18" s="79"/>
      <c r="H18" s="79"/>
      <c r="I18" s="79"/>
      <c r="J18" s="79"/>
      <c r="K18" s="79"/>
    </row>
    <row r="20" spans="2:9" ht="18.75">
      <c r="B20" s="194" t="s">
        <v>7</v>
      </c>
      <c r="C20" s="194"/>
      <c r="D20" s="194"/>
      <c r="E20" s="1"/>
      <c r="F20" s="1"/>
      <c r="G20" s="1"/>
      <c r="H20" s="1"/>
      <c r="I20" s="1"/>
    </row>
    <row r="21" spans="2:11" ht="8.25" customHeight="1">
      <c r="B21" s="192" t="str">
        <f>CONCATENATE("         ",Sheet1!B12)</f>
        <v>                   SriR.Ramesh,Seconday Grade Teacher,MP.PS .Tekmal ,Mandal: Tekmal -has  retired from Service on 30.4.2011</v>
      </c>
      <c r="C21" s="192"/>
      <c r="D21" s="192"/>
      <c r="E21" s="192"/>
      <c r="F21" s="192"/>
      <c r="G21" s="192"/>
      <c r="H21" s="192"/>
      <c r="I21" s="192"/>
      <c r="J21" s="192"/>
      <c r="K21" s="192"/>
    </row>
    <row r="22" spans="2:11" ht="12.75" customHeight="1" hidden="1">
      <c r="B22" s="192"/>
      <c r="C22" s="192"/>
      <c r="D22" s="192"/>
      <c r="E22" s="192"/>
      <c r="F22" s="192"/>
      <c r="G22" s="192"/>
      <c r="H22" s="192"/>
      <c r="I22" s="192"/>
      <c r="J22" s="192"/>
      <c r="K22" s="192"/>
    </row>
    <row r="23" spans="2:11" ht="29.25" customHeight="1">
      <c r="B23" s="192"/>
      <c r="C23" s="192"/>
      <c r="D23" s="192"/>
      <c r="E23" s="192"/>
      <c r="F23" s="192"/>
      <c r="G23" s="192"/>
      <c r="H23" s="192"/>
      <c r="I23" s="192"/>
      <c r="J23" s="192"/>
      <c r="K23" s="192"/>
    </row>
    <row r="24" spans="2:10" ht="13.5" customHeight="1">
      <c r="B24" s="3"/>
      <c r="C24" s="3"/>
      <c r="D24" s="3"/>
      <c r="E24" s="3"/>
      <c r="F24" s="3"/>
      <c r="G24" s="3"/>
      <c r="H24" s="3"/>
      <c r="I24" s="3"/>
      <c r="J24" s="3"/>
    </row>
    <row r="25" spans="2:10" ht="13.5" customHeight="1">
      <c r="B25" s="3"/>
      <c r="C25" s="3"/>
      <c r="D25" s="3"/>
      <c r="E25" s="3"/>
      <c r="F25" s="3"/>
      <c r="G25" s="3"/>
      <c r="H25" s="3"/>
      <c r="I25" s="3"/>
      <c r="J25" s="3"/>
    </row>
    <row r="26" spans="2:11" ht="12.75" customHeight="1">
      <c r="B26" s="192" t="str">
        <f>CONCATENATE(Sheet1!B20,Data!E20)</f>
        <v>                     After verifying the Service Book of The Individual it is found that there are 100  Days  Earned Leaves are balace in Leave account of his Service Book vide SR.Page No</v>
      </c>
      <c r="C26" s="192"/>
      <c r="D26" s="192"/>
      <c r="E26" s="192"/>
      <c r="F26" s="192"/>
      <c r="G26" s="192"/>
      <c r="H26" s="192"/>
      <c r="I26" s="192"/>
      <c r="J26" s="192"/>
      <c r="K26" s="192"/>
    </row>
    <row r="27" spans="2:11" ht="12.75" customHeight="1">
      <c r="B27" s="192"/>
      <c r="C27" s="192"/>
      <c r="D27" s="192"/>
      <c r="E27" s="192"/>
      <c r="F27" s="192"/>
      <c r="G27" s="192"/>
      <c r="H27" s="192"/>
      <c r="I27" s="192"/>
      <c r="J27" s="192"/>
      <c r="K27" s="192"/>
    </row>
    <row r="28" spans="2:11" ht="12.75" customHeight="1">
      <c r="B28" s="192"/>
      <c r="C28" s="192"/>
      <c r="D28" s="192"/>
      <c r="E28" s="192"/>
      <c r="F28" s="192"/>
      <c r="G28" s="192"/>
      <c r="H28" s="192"/>
      <c r="I28" s="192"/>
      <c r="J28" s="192"/>
      <c r="K28" s="192"/>
    </row>
    <row r="29" spans="2:11" ht="12.75" customHeight="1">
      <c r="B29" s="192"/>
      <c r="C29" s="192"/>
      <c r="D29" s="192"/>
      <c r="E29" s="192"/>
      <c r="F29" s="192"/>
      <c r="G29" s="192"/>
      <c r="H29" s="192"/>
      <c r="I29" s="192"/>
      <c r="J29" s="192"/>
      <c r="K29" s="192"/>
    </row>
    <row r="30" spans="2:11" ht="8.25" customHeight="1">
      <c r="B30" s="192"/>
      <c r="C30" s="192"/>
      <c r="D30" s="192"/>
      <c r="E30" s="192"/>
      <c r="F30" s="192"/>
      <c r="G30" s="192"/>
      <c r="H30" s="192"/>
      <c r="I30" s="192"/>
      <c r="J30" s="192"/>
      <c r="K30" s="192"/>
    </row>
    <row r="31" spans="2:11" ht="12.75" customHeight="1" hidden="1">
      <c r="B31" s="192"/>
      <c r="C31" s="192"/>
      <c r="D31" s="192"/>
      <c r="E31" s="192"/>
      <c r="F31" s="192"/>
      <c r="G31" s="192"/>
      <c r="H31" s="192"/>
      <c r="I31" s="192"/>
      <c r="J31" s="192"/>
      <c r="K31" s="192"/>
    </row>
    <row r="32" spans="2:10" ht="8.25" customHeight="1">
      <c r="B32" s="3"/>
      <c r="C32" s="3"/>
      <c r="D32" s="3"/>
      <c r="E32" s="3"/>
      <c r="F32" s="3"/>
      <c r="G32" s="3"/>
      <c r="H32" s="3"/>
      <c r="I32" s="3"/>
      <c r="J32" s="3"/>
    </row>
    <row r="33" spans="2:10" ht="8.25" customHeight="1">
      <c r="B33" s="3"/>
      <c r="C33" s="3"/>
      <c r="D33" s="3"/>
      <c r="E33" s="3"/>
      <c r="F33" s="3"/>
      <c r="G33" s="3"/>
      <c r="H33" s="3"/>
      <c r="I33" s="3"/>
      <c r="J33" s="3"/>
    </row>
    <row r="34" spans="2:11" ht="12.75" customHeight="1">
      <c r="B34" s="192" t="str">
        <f>Sheet1!B26</f>
        <v>                     In view of the above Government Orders the,"Mandal Educational Officer Mandal Tekmal is Pleased to Sanction 100 days encashment of Earned Leaves with full Pay and allowances equilvalent to leave Salary as the existing rates of emoluments as on the date retirement for the period of EL's permitted to encash</v>
      </c>
      <c r="C34" s="192"/>
      <c r="D34" s="192"/>
      <c r="E34" s="192"/>
      <c r="F34" s="192"/>
      <c r="G34" s="192"/>
      <c r="H34" s="192"/>
      <c r="I34" s="192"/>
      <c r="J34" s="192"/>
      <c r="K34" s="192"/>
    </row>
    <row r="35" spans="2:11" ht="12.75" customHeight="1">
      <c r="B35" s="192"/>
      <c r="C35" s="192"/>
      <c r="D35" s="192"/>
      <c r="E35" s="192"/>
      <c r="F35" s="192"/>
      <c r="G35" s="192"/>
      <c r="H35" s="192"/>
      <c r="I35" s="192"/>
      <c r="J35" s="192"/>
      <c r="K35" s="192"/>
    </row>
    <row r="36" spans="2:11" ht="12.75" customHeight="1">
      <c r="B36" s="192"/>
      <c r="C36" s="192"/>
      <c r="D36" s="192"/>
      <c r="E36" s="192"/>
      <c r="F36" s="192"/>
      <c r="G36" s="192"/>
      <c r="H36" s="192"/>
      <c r="I36" s="192"/>
      <c r="J36" s="192"/>
      <c r="K36" s="192"/>
    </row>
    <row r="37" spans="2:11" ht="12.75" customHeight="1">
      <c r="B37" s="192"/>
      <c r="C37" s="192"/>
      <c r="D37" s="192"/>
      <c r="E37" s="192"/>
      <c r="F37" s="192"/>
      <c r="G37" s="192"/>
      <c r="H37" s="192"/>
      <c r="I37" s="192"/>
      <c r="J37" s="192"/>
      <c r="K37" s="192"/>
    </row>
    <row r="38" spans="2:11" ht="12.75" customHeight="1">
      <c r="B38" s="192"/>
      <c r="C38" s="192"/>
      <c r="D38" s="192"/>
      <c r="E38" s="192"/>
      <c r="F38" s="192"/>
      <c r="G38" s="192"/>
      <c r="H38" s="192"/>
      <c r="I38" s="192"/>
      <c r="J38" s="192"/>
      <c r="K38" s="192"/>
    </row>
    <row r="39" spans="2:11" ht="12.75" customHeight="1">
      <c r="B39" s="192"/>
      <c r="C39" s="192"/>
      <c r="D39" s="192"/>
      <c r="E39" s="192"/>
      <c r="F39" s="192"/>
      <c r="G39" s="192"/>
      <c r="H39" s="192"/>
      <c r="I39" s="192"/>
      <c r="J39" s="192"/>
      <c r="K39" s="192"/>
    </row>
    <row r="40" spans="2:11" ht="12.75" customHeight="1">
      <c r="B40" s="192"/>
      <c r="C40" s="192"/>
      <c r="D40" s="192"/>
      <c r="E40" s="192"/>
      <c r="F40" s="192"/>
      <c r="G40" s="192"/>
      <c r="H40" s="192"/>
      <c r="I40" s="192"/>
      <c r="J40" s="192"/>
      <c r="K40" s="192"/>
    </row>
    <row r="41" spans="2:11" ht="11.25" customHeight="1">
      <c r="B41" s="192"/>
      <c r="C41" s="192"/>
      <c r="D41" s="192"/>
      <c r="E41" s="192"/>
      <c r="F41" s="192"/>
      <c r="G41" s="192"/>
      <c r="H41" s="192"/>
      <c r="I41" s="192"/>
      <c r="J41" s="192"/>
      <c r="K41" s="192"/>
    </row>
    <row r="42" spans="2:11" ht="12.75" customHeight="1" hidden="1">
      <c r="B42" s="192"/>
      <c r="C42" s="192"/>
      <c r="D42" s="192"/>
      <c r="E42" s="192"/>
      <c r="F42" s="192"/>
      <c r="G42" s="192"/>
      <c r="H42" s="192"/>
      <c r="I42" s="192"/>
      <c r="J42" s="192"/>
      <c r="K42" s="192"/>
    </row>
    <row r="43" spans="2:11" ht="18.75" customHeight="1">
      <c r="B43" s="192" t="s">
        <v>328</v>
      </c>
      <c r="C43" s="192"/>
      <c r="D43" s="192"/>
      <c r="E43" s="192"/>
      <c r="F43" s="192"/>
      <c r="G43" s="192"/>
      <c r="H43" s="192"/>
      <c r="I43" s="192"/>
      <c r="J43" s="192"/>
      <c r="K43" s="192"/>
    </row>
    <row r="44" spans="2:11" ht="12.75" customHeight="1">
      <c r="B44" s="192"/>
      <c r="C44" s="192"/>
      <c r="D44" s="192"/>
      <c r="E44" s="192"/>
      <c r="F44" s="192"/>
      <c r="G44" s="192"/>
      <c r="H44" s="192"/>
      <c r="I44" s="192"/>
      <c r="J44" s="192"/>
      <c r="K44" s="192"/>
    </row>
    <row r="45" spans="2:11" ht="9.75" customHeight="1">
      <c r="B45" s="192"/>
      <c r="C45" s="192"/>
      <c r="D45" s="192"/>
      <c r="E45" s="192"/>
      <c r="F45" s="192"/>
      <c r="G45" s="192"/>
      <c r="H45" s="192"/>
      <c r="I45" s="192"/>
      <c r="J45" s="192"/>
      <c r="K45" s="192"/>
    </row>
    <row r="46" spans="2:11" ht="12.75" customHeight="1" hidden="1">
      <c r="B46" s="192"/>
      <c r="C46" s="192"/>
      <c r="D46" s="192"/>
      <c r="E46" s="192"/>
      <c r="F46" s="192"/>
      <c r="G46" s="192"/>
      <c r="H46" s="192"/>
      <c r="I46" s="192"/>
      <c r="J46" s="192"/>
      <c r="K46" s="192"/>
    </row>
    <row r="47" spans="2:11" ht="12.75" customHeight="1" hidden="1">
      <c r="B47" s="192"/>
      <c r="C47" s="192"/>
      <c r="D47" s="192"/>
      <c r="E47" s="192"/>
      <c r="F47" s="192"/>
      <c r="G47" s="192"/>
      <c r="H47" s="192"/>
      <c r="I47" s="192"/>
      <c r="J47" s="192"/>
      <c r="K47" s="192"/>
    </row>
    <row r="48" spans="2:11" ht="39.75" customHeight="1" hidden="1">
      <c r="B48" s="192"/>
      <c r="C48" s="192"/>
      <c r="D48" s="192"/>
      <c r="E48" s="192"/>
      <c r="F48" s="192"/>
      <c r="G48" s="192"/>
      <c r="H48" s="192"/>
      <c r="I48" s="192"/>
      <c r="J48" s="192"/>
      <c r="K48" s="192"/>
    </row>
    <row r="49" spans="2:11" ht="63.75" customHeight="1">
      <c r="B49" s="192" t="str">
        <f>HPL!B50</f>
        <v>               The Individual is informed that if any excess payments are noticed at a latter date in audit due to erroneous fixation of Pay,such excess amount shall be reocovered from him in lumpsum with out any further notice.</v>
      </c>
      <c r="C49" s="192"/>
      <c r="D49" s="192"/>
      <c r="E49" s="192"/>
      <c r="F49" s="192"/>
      <c r="G49" s="192"/>
      <c r="H49" s="192"/>
      <c r="I49" s="192"/>
      <c r="J49" s="192"/>
      <c r="K49" s="192"/>
    </row>
    <row r="50" spans="2:11" ht="21" customHeight="1">
      <c r="B50" s="201"/>
      <c r="C50" s="201"/>
      <c r="D50" s="201"/>
      <c r="E50" s="201"/>
      <c r="F50" s="201"/>
      <c r="G50" s="201"/>
      <c r="H50" s="201"/>
      <c r="I50" s="201"/>
      <c r="J50" s="201"/>
      <c r="K50" s="201"/>
    </row>
    <row r="51" spans="2:11" ht="18.75">
      <c r="B51" s="4" t="s">
        <v>14</v>
      </c>
      <c r="H51" s="203" t="str">
        <f>HPL!H59</f>
        <v>Mandal Educational Officer</v>
      </c>
      <c r="I51" s="203"/>
      <c r="J51" s="203"/>
      <c r="K51" s="203"/>
    </row>
    <row r="52" spans="2:11" ht="18.75">
      <c r="B52" s="201" t="str">
        <f>CONCATENATE(Sheet1!L113,".",Data!E4," ",Sheet1!E56," ","Retired")</f>
        <v>Sri.R.Ramesh Seconday Grade Teacher Retired</v>
      </c>
      <c r="C52" s="201"/>
      <c r="D52" s="201"/>
      <c r="E52" s="201"/>
      <c r="H52" s="204" t="str">
        <f>HPL!H60</f>
        <v>M.P.Tekmal</v>
      </c>
      <c r="I52" s="204"/>
      <c r="J52" s="204"/>
      <c r="K52" s="204"/>
    </row>
    <row r="53" spans="2:5" ht="18.75">
      <c r="B53" s="201" t="str">
        <f>Sheet1!F91</f>
        <v>MP.PS .Tekmal</v>
      </c>
      <c r="C53" s="201"/>
      <c r="D53" s="201"/>
      <c r="E53" s="201"/>
    </row>
    <row r="54" spans="2:5" ht="18.75">
      <c r="B54" s="107" t="str">
        <f>CONCATENATE("Copy Submitted to STO",Data!D19)</f>
        <v>Copy Submitted to STOJogipet</v>
      </c>
      <c r="C54" s="107"/>
      <c r="D54" s="107"/>
      <c r="E54" s="107"/>
    </row>
    <row r="55" spans="2:5" ht="18.75">
      <c r="B55" s="201" t="s">
        <v>283</v>
      </c>
      <c r="C55" s="202"/>
      <c r="D55" s="202"/>
      <c r="E55" s="202"/>
    </row>
    <row r="58" spans="1:11" ht="18.75">
      <c r="A58" s="138" t="s">
        <v>325</v>
      </c>
      <c r="B58" s="139"/>
      <c r="C58" s="139"/>
      <c r="D58" s="139"/>
      <c r="E58" s="139"/>
      <c r="G58" s="199"/>
      <c r="H58" s="200"/>
      <c r="I58" s="200"/>
      <c r="J58" s="200"/>
      <c r="K58" s="200"/>
    </row>
  </sheetData>
  <sheetProtection password="92FA" sheet="1" objects="1" scenarios="1" selectLockedCells="1" selectUnlockedCells="1"/>
  <mergeCells count="19">
    <mergeCell ref="G58:K58"/>
    <mergeCell ref="B34:K42"/>
    <mergeCell ref="B50:K50"/>
    <mergeCell ref="B52:E52"/>
    <mergeCell ref="B55:E55"/>
    <mergeCell ref="B53:E53"/>
    <mergeCell ref="B43:K48"/>
    <mergeCell ref="H51:K51"/>
    <mergeCell ref="H52:K52"/>
    <mergeCell ref="B49:K49"/>
    <mergeCell ref="B21:K23"/>
    <mergeCell ref="B26:K31"/>
    <mergeCell ref="A17:K17"/>
    <mergeCell ref="A1:K1"/>
    <mergeCell ref="B20:D20"/>
    <mergeCell ref="D8:K13"/>
    <mergeCell ref="C5:E5"/>
    <mergeCell ref="A3:K3"/>
    <mergeCell ref="I5:K5"/>
  </mergeCells>
  <printOptions/>
  <pageMargins left="0.75" right="0.25" top="0.37" bottom="0.52" header="0.22" footer="0.52"/>
  <pageSetup horizontalDpi="300" verticalDpi="300" orientation="portrait" paperSize="5" r:id="rId1"/>
</worksheet>
</file>

<file path=xl/worksheets/sheet4.xml><?xml version="1.0" encoding="utf-8"?>
<worksheet xmlns="http://schemas.openxmlformats.org/spreadsheetml/2006/main" xmlns:r="http://schemas.openxmlformats.org/officeDocument/2006/relationships">
  <dimension ref="A1:K68"/>
  <sheetViews>
    <sheetView showGridLines="0" view="pageBreakPreview" zoomScaleSheetLayoutView="100" zoomScalePageLayoutView="0" workbookViewId="0" topLeftCell="A30">
      <selection activeCell="I6" sqref="I6"/>
    </sheetView>
  </sheetViews>
  <sheetFormatPr defaultColWidth="9.140625" defaultRowHeight="12.75"/>
  <cols>
    <col min="1" max="1" width="6.421875" style="0" customWidth="1"/>
    <col min="4" max="4" width="5.8515625" style="0" customWidth="1"/>
    <col min="8" max="8" width="5.421875" style="0" customWidth="1"/>
    <col min="9" max="9" width="12.421875" style="0" customWidth="1"/>
    <col min="10" max="10" width="7.7109375" style="0" customWidth="1"/>
  </cols>
  <sheetData>
    <row r="1" spans="1:11" ht="22.5">
      <c r="A1" s="193" t="str">
        <f>Sheet1!A25</f>
        <v>Proceedings of The Mandal Educational Officer M.P.Tekmal</v>
      </c>
      <c r="B1" s="193"/>
      <c r="C1" s="193"/>
      <c r="D1" s="193"/>
      <c r="E1" s="193"/>
      <c r="F1" s="193"/>
      <c r="G1" s="193"/>
      <c r="H1" s="193"/>
      <c r="I1" s="193"/>
      <c r="J1" s="193"/>
      <c r="K1" s="193"/>
    </row>
    <row r="2" spans="1:11" ht="8.25" customHeight="1">
      <c r="A2" s="122"/>
      <c r="B2" s="122"/>
      <c r="C2" s="122"/>
      <c r="D2" s="122"/>
      <c r="E2" s="122"/>
      <c r="F2" s="122"/>
      <c r="G2" s="122"/>
      <c r="H2" s="122"/>
      <c r="I2" s="122"/>
      <c r="J2" s="122"/>
      <c r="K2" s="122"/>
    </row>
    <row r="3" spans="1:11" ht="20.25">
      <c r="A3" s="196" t="str">
        <f>CONCATENATE("Present"," ",Data!D16)</f>
        <v>Present P.Veersangappa,B.Sc,B.Ed</v>
      </c>
      <c r="B3" s="196"/>
      <c r="C3" s="196"/>
      <c r="D3" s="196"/>
      <c r="E3" s="196"/>
      <c r="F3" s="196"/>
      <c r="G3" s="196"/>
      <c r="H3" s="196"/>
      <c r="I3" s="196"/>
      <c r="J3" s="196"/>
      <c r="K3" s="196"/>
    </row>
    <row r="4" spans="1:11" ht="20.25">
      <c r="A4" s="113"/>
      <c r="B4" s="113"/>
      <c r="C4" s="113"/>
      <c r="D4" s="113"/>
      <c r="E4" s="113"/>
      <c r="F4" s="113"/>
      <c r="G4" s="113"/>
      <c r="H4" s="113"/>
      <c r="I4" s="113"/>
      <c r="J4" s="113"/>
      <c r="K4" s="113"/>
    </row>
    <row r="5" spans="2:11" ht="12.75">
      <c r="B5" s="114" t="s">
        <v>15</v>
      </c>
      <c r="C5" s="195" t="str">
        <f>Data!D15</f>
        <v>A2/12/2011</v>
      </c>
      <c r="D5" s="195"/>
      <c r="E5" s="195"/>
      <c r="F5" s="6"/>
      <c r="G5" s="6"/>
      <c r="H5" s="114" t="s">
        <v>16</v>
      </c>
      <c r="I5" s="169">
        <f>Data!F15</f>
        <v>40634</v>
      </c>
      <c r="J5" s="114"/>
      <c r="K5" s="114"/>
    </row>
    <row r="8" spans="3:11" ht="18.75">
      <c r="C8" s="5" t="s">
        <v>0</v>
      </c>
      <c r="D8" s="192" t="str">
        <f>Sheet1!D157</f>
        <v>Leave Rules-Recommendation of RPS-2010 Encashment  of Half Pay Leave in respect of Sri R.Ramesh,Seconday Grade Teacher MP.PS .Tekmal- Sanction Orders - Issued.</v>
      </c>
      <c r="E8" s="192"/>
      <c r="F8" s="192"/>
      <c r="G8" s="192"/>
      <c r="H8" s="192"/>
      <c r="I8" s="192"/>
      <c r="J8" s="192"/>
      <c r="K8" s="192"/>
    </row>
    <row r="9" spans="2:11" ht="18.75">
      <c r="B9" s="2"/>
      <c r="C9" s="106"/>
      <c r="D9" s="192"/>
      <c r="E9" s="192"/>
      <c r="F9" s="192"/>
      <c r="G9" s="192"/>
      <c r="H9" s="192"/>
      <c r="I9" s="192"/>
      <c r="J9" s="192"/>
      <c r="K9" s="192"/>
    </row>
    <row r="10" spans="2:11" ht="18.75">
      <c r="B10" s="2"/>
      <c r="C10" s="106"/>
      <c r="D10" s="192"/>
      <c r="E10" s="192"/>
      <c r="F10" s="192"/>
      <c r="G10" s="192"/>
      <c r="H10" s="192"/>
      <c r="I10" s="192"/>
      <c r="J10" s="192"/>
      <c r="K10" s="192"/>
    </row>
    <row r="11" spans="2:11" ht="7.5" customHeight="1">
      <c r="B11" s="2"/>
      <c r="C11" s="106"/>
      <c r="D11" s="192"/>
      <c r="E11" s="192"/>
      <c r="F11" s="192"/>
      <c r="G11" s="192"/>
      <c r="H11" s="192"/>
      <c r="I11" s="192"/>
      <c r="J11" s="192"/>
      <c r="K11" s="192"/>
    </row>
    <row r="12" spans="2:11" ht="18.75" hidden="1">
      <c r="B12" s="2"/>
      <c r="C12" s="106"/>
      <c r="D12" s="192"/>
      <c r="E12" s="192"/>
      <c r="F12" s="192"/>
      <c r="G12" s="192"/>
      <c r="H12" s="192"/>
      <c r="I12" s="192"/>
      <c r="J12" s="192"/>
      <c r="K12" s="192"/>
    </row>
    <row r="13" spans="2:11" ht="15.75" hidden="1">
      <c r="B13" s="2"/>
      <c r="D13" s="192"/>
      <c r="E13" s="192"/>
      <c r="F13" s="192"/>
      <c r="G13" s="192"/>
      <c r="H13" s="192"/>
      <c r="I13" s="192"/>
      <c r="J13" s="192"/>
      <c r="K13" s="192"/>
    </row>
    <row r="14" spans="3:9" ht="18.75">
      <c r="C14" s="5" t="s">
        <v>6</v>
      </c>
      <c r="D14" s="107" t="s">
        <v>290</v>
      </c>
      <c r="E14" s="107"/>
      <c r="F14" s="107"/>
      <c r="G14" s="107"/>
      <c r="H14" s="107"/>
      <c r="I14" s="107"/>
    </row>
    <row r="15" spans="4:9" ht="18.75">
      <c r="D15" s="107" t="s">
        <v>291</v>
      </c>
      <c r="E15" s="107"/>
      <c r="F15" s="107"/>
      <c r="G15" s="107"/>
      <c r="H15" s="107"/>
      <c r="I15" s="107"/>
    </row>
    <row r="16" spans="1:11" ht="12.75">
      <c r="A16" s="191"/>
      <c r="B16" s="191"/>
      <c r="C16" s="191"/>
      <c r="D16" s="191"/>
      <c r="E16" s="191"/>
      <c r="F16" s="191"/>
      <c r="G16" s="191"/>
      <c r="H16" s="191"/>
      <c r="I16" s="191"/>
      <c r="J16" s="191"/>
      <c r="K16" s="191"/>
    </row>
    <row r="18" spans="2:9" ht="18.75">
      <c r="B18" s="194" t="s">
        <v>7</v>
      </c>
      <c r="C18" s="194"/>
      <c r="D18" s="194"/>
      <c r="E18" s="1"/>
      <c r="F18" s="1"/>
      <c r="G18" s="1"/>
      <c r="H18" s="1"/>
      <c r="I18" s="1"/>
    </row>
    <row r="19" spans="2:11" ht="12.75" customHeight="1">
      <c r="B19" s="192" t="str">
        <f>CONCATENATE("                       ",Sheet1!C164)</f>
        <v>                       Sri R.Ramesh,Seconday Grade Teacher,MP.PS .Tekmal has retired from his Govt.service due to Superannuation.  he  has put in 58Years approved and Pensionable Sevice.  he has put 200 Days Half Pay Leaves Credit as on the date of his retirement. hewas encashed 100Days Earned Leaves and got the Consequent benefits as per rules</v>
      </c>
      <c r="C19" s="192"/>
      <c r="D19" s="192"/>
      <c r="E19" s="192"/>
      <c r="F19" s="192"/>
      <c r="G19" s="192"/>
      <c r="H19" s="192"/>
      <c r="I19" s="192"/>
      <c r="J19" s="192"/>
      <c r="K19" s="192"/>
    </row>
    <row r="20" spans="2:11" ht="12.75" customHeight="1">
      <c r="B20" s="192"/>
      <c r="C20" s="192"/>
      <c r="D20" s="192"/>
      <c r="E20" s="192"/>
      <c r="F20" s="192"/>
      <c r="G20" s="192"/>
      <c r="H20" s="192"/>
      <c r="I20" s="192"/>
      <c r="J20" s="192"/>
      <c r="K20" s="192"/>
    </row>
    <row r="21" spans="2:11" ht="12.75" customHeight="1">
      <c r="B21" s="192"/>
      <c r="C21" s="192"/>
      <c r="D21" s="192"/>
      <c r="E21" s="192"/>
      <c r="F21" s="192"/>
      <c r="G21" s="192"/>
      <c r="H21" s="192"/>
      <c r="I21" s="192"/>
      <c r="J21" s="192"/>
      <c r="K21" s="192"/>
    </row>
    <row r="22" spans="2:11" ht="18.75" customHeight="1">
      <c r="B22" s="192"/>
      <c r="C22" s="192"/>
      <c r="D22" s="192"/>
      <c r="E22" s="192"/>
      <c r="F22" s="192"/>
      <c r="G22" s="192"/>
      <c r="H22" s="192"/>
      <c r="I22" s="192"/>
      <c r="J22" s="192"/>
      <c r="K22" s="192"/>
    </row>
    <row r="23" spans="2:11" ht="12.75" customHeight="1">
      <c r="B23" s="192"/>
      <c r="C23" s="192"/>
      <c r="D23" s="192"/>
      <c r="E23" s="192"/>
      <c r="F23" s="192"/>
      <c r="G23" s="192"/>
      <c r="H23" s="192"/>
      <c r="I23" s="192"/>
      <c r="J23" s="192"/>
      <c r="K23" s="192"/>
    </row>
    <row r="24" spans="2:11" ht="12.75" customHeight="1">
      <c r="B24" s="192"/>
      <c r="C24" s="192"/>
      <c r="D24" s="192"/>
      <c r="E24" s="192"/>
      <c r="F24" s="192"/>
      <c r="G24" s="192"/>
      <c r="H24" s="192"/>
      <c r="I24" s="192"/>
      <c r="J24" s="192"/>
      <c r="K24" s="192"/>
    </row>
    <row r="25" spans="2:11" ht="12.75" customHeight="1">
      <c r="B25" s="192"/>
      <c r="C25" s="192"/>
      <c r="D25" s="192"/>
      <c r="E25" s="192"/>
      <c r="F25" s="192"/>
      <c r="G25" s="192"/>
      <c r="H25" s="192"/>
      <c r="I25" s="192"/>
      <c r="J25" s="192"/>
      <c r="K25" s="192"/>
    </row>
    <row r="26" spans="2:11" ht="12.75" customHeight="1">
      <c r="B26" s="192" t="str">
        <f>CONCATENATE("                    ",Sheet1!C172)</f>
        <v>                    Thus he  is eligible for the encashment of Half Pay Leave of 200 Days subject to the conditions that his total no of days of Earned Leave +  leave on Half pay Half Pay put together  shold not exceed 300 days. Hence The Mandal Educational Officer M.P.Tekmal is Pleased to sanction and calculated Half Pay Leaves as per formula given below</v>
      </c>
      <c r="C26" s="192"/>
      <c r="D26" s="192"/>
      <c r="E26" s="192"/>
      <c r="F26" s="192"/>
      <c r="G26" s="192"/>
      <c r="H26" s="192"/>
      <c r="I26" s="192"/>
      <c r="J26" s="192"/>
      <c r="K26" s="192"/>
    </row>
    <row r="27" spans="2:11" ht="12.75" customHeight="1">
      <c r="B27" s="192"/>
      <c r="C27" s="192"/>
      <c r="D27" s="192"/>
      <c r="E27" s="192"/>
      <c r="F27" s="192"/>
      <c r="G27" s="192"/>
      <c r="H27" s="192"/>
      <c r="I27" s="192"/>
      <c r="J27" s="192"/>
      <c r="K27" s="192"/>
    </row>
    <row r="28" spans="2:11" ht="12.75" customHeight="1">
      <c r="B28" s="192"/>
      <c r="C28" s="192"/>
      <c r="D28" s="192"/>
      <c r="E28" s="192"/>
      <c r="F28" s="192"/>
      <c r="G28" s="192"/>
      <c r="H28" s="192"/>
      <c r="I28" s="192"/>
      <c r="J28" s="192"/>
      <c r="K28" s="192"/>
    </row>
    <row r="29" spans="2:11" ht="18.75" customHeight="1">
      <c r="B29" s="192"/>
      <c r="C29" s="192"/>
      <c r="D29" s="192"/>
      <c r="E29" s="192"/>
      <c r="F29" s="192"/>
      <c r="G29" s="192"/>
      <c r="H29" s="192"/>
      <c r="I29" s="192"/>
      <c r="J29" s="192"/>
      <c r="K29" s="192"/>
    </row>
    <row r="30" spans="2:11" ht="12.75" customHeight="1">
      <c r="B30" s="192"/>
      <c r="C30" s="192"/>
      <c r="D30" s="192"/>
      <c r="E30" s="192"/>
      <c r="F30" s="192"/>
      <c r="G30" s="192"/>
      <c r="H30" s="192"/>
      <c r="I30" s="192"/>
      <c r="J30" s="192"/>
      <c r="K30" s="192"/>
    </row>
    <row r="31" spans="2:11" ht="12.75" customHeight="1">
      <c r="B31" s="192"/>
      <c r="C31" s="192"/>
      <c r="D31" s="192"/>
      <c r="E31" s="192"/>
      <c r="F31" s="192"/>
      <c r="G31" s="192"/>
      <c r="H31" s="192"/>
      <c r="I31" s="192"/>
      <c r="J31" s="192"/>
      <c r="K31" s="192"/>
    </row>
    <row r="32" spans="2:11" ht="23.25" customHeight="1">
      <c r="B32" s="192"/>
      <c r="C32" s="192"/>
      <c r="D32" s="192"/>
      <c r="E32" s="192"/>
      <c r="F32" s="192"/>
      <c r="G32" s="192"/>
      <c r="H32" s="192"/>
      <c r="I32" s="192"/>
      <c r="J32" s="192"/>
      <c r="K32" s="192"/>
    </row>
    <row r="33" spans="2:11" ht="3" customHeight="1">
      <c r="B33" s="192"/>
      <c r="C33" s="192"/>
      <c r="D33" s="192"/>
      <c r="E33" s="192"/>
      <c r="F33" s="192"/>
      <c r="G33" s="192"/>
      <c r="H33" s="192"/>
      <c r="I33" s="192"/>
      <c r="J33" s="192"/>
      <c r="K33" s="192"/>
    </row>
    <row r="34" spans="2:11" ht="12.75" customHeight="1" hidden="1">
      <c r="B34" s="192"/>
      <c r="C34" s="192"/>
      <c r="D34" s="192"/>
      <c r="E34" s="192"/>
      <c r="F34" s="192"/>
      <c r="G34" s="192"/>
      <c r="H34" s="192"/>
      <c r="I34" s="192"/>
      <c r="J34" s="192"/>
      <c r="K34" s="192"/>
    </row>
    <row r="35" spans="2:11" ht="12.75" customHeight="1" hidden="1">
      <c r="B35" s="192"/>
      <c r="C35" s="192"/>
      <c r="D35" s="192"/>
      <c r="E35" s="192"/>
      <c r="F35" s="192"/>
      <c r="G35" s="192"/>
      <c r="H35" s="192"/>
      <c r="I35" s="192"/>
      <c r="J35" s="192"/>
      <c r="K35" s="192"/>
    </row>
    <row r="36" spans="2:10" ht="19.5" thickBot="1">
      <c r="B36" s="215" t="s">
        <v>11</v>
      </c>
      <c r="C36" s="215"/>
      <c r="D36" s="215"/>
      <c r="E36" s="215"/>
      <c r="F36" s="215"/>
      <c r="G36" s="215"/>
      <c r="H36" s="215"/>
      <c r="I36" s="215"/>
      <c r="J36" s="215"/>
    </row>
    <row r="37" spans="2:11" ht="12.75">
      <c r="B37" s="216" t="s">
        <v>254</v>
      </c>
      <c r="C37" s="217"/>
      <c r="D37" s="222" t="s">
        <v>12</v>
      </c>
      <c r="E37" s="140"/>
      <c r="F37" s="140"/>
      <c r="G37" s="140"/>
      <c r="H37" s="225" t="s">
        <v>13</v>
      </c>
      <c r="I37" s="206" t="s">
        <v>332</v>
      </c>
      <c r="J37" s="206"/>
      <c r="K37" s="207"/>
    </row>
    <row r="38" spans="2:11" ht="12.75">
      <c r="B38" s="218"/>
      <c r="C38" s="219"/>
      <c r="D38" s="223"/>
      <c r="E38" s="212" t="s">
        <v>330</v>
      </c>
      <c r="F38" s="212"/>
      <c r="G38" s="212"/>
      <c r="H38" s="226"/>
      <c r="I38" s="208"/>
      <c r="J38" s="208"/>
      <c r="K38" s="209"/>
    </row>
    <row r="39" spans="2:11" ht="12.75">
      <c r="B39" s="218"/>
      <c r="C39" s="219"/>
      <c r="D39" s="223"/>
      <c r="E39" s="212"/>
      <c r="F39" s="212"/>
      <c r="G39" s="212"/>
      <c r="H39" s="226"/>
      <c r="I39" s="208"/>
      <c r="J39" s="208"/>
      <c r="K39" s="209"/>
    </row>
    <row r="40" spans="2:11" ht="12.75">
      <c r="B40" s="218"/>
      <c r="C40" s="219"/>
      <c r="D40" s="223"/>
      <c r="E40" s="212"/>
      <c r="F40" s="212"/>
      <c r="G40" s="212"/>
      <c r="H40" s="226"/>
      <c r="I40" s="208"/>
      <c r="J40" s="208"/>
      <c r="K40" s="209"/>
    </row>
    <row r="41" spans="2:11" ht="39" customHeight="1" thickBot="1">
      <c r="B41" s="220"/>
      <c r="C41" s="221"/>
      <c r="D41" s="224"/>
      <c r="E41" s="213"/>
      <c r="F41" s="213"/>
      <c r="G41" s="213"/>
      <c r="H41" s="227"/>
      <c r="I41" s="210"/>
      <c r="J41" s="210"/>
      <c r="K41" s="211"/>
    </row>
    <row r="42" spans="2:11" ht="36.75" customHeight="1">
      <c r="B42" s="123"/>
      <c r="C42" s="123"/>
      <c r="D42" s="80"/>
      <c r="E42" s="120"/>
      <c r="F42" s="120"/>
      <c r="G42" s="120"/>
      <c r="H42" s="121"/>
      <c r="I42" s="130"/>
      <c r="J42" s="130"/>
      <c r="K42" s="130"/>
    </row>
    <row r="43" spans="2:11" ht="18.75" customHeight="1">
      <c r="B43" s="192" t="str">
        <f>CONCATENATE("                 ",Sheet1!C189)</f>
        <v>                 he  drawing the Basic Pay of Rs.21250 in the Scale of  14860-39540 at the time of retirement D.A admissible is 29.96%.Hence the HPL encashment amount of Rs.92053.00 Only may be drawn and paid to the incumbent.</v>
      </c>
      <c r="C43" s="192"/>
      <c r="D43" s="192"/>
      <c r="E43" s="192"/>
      <c r="F43" s="192"/>
      <c r="G43" s="192"/>
      <c r="H43" s="192"/>
      <c r="I43" s="192"/>
      <c r="J43" s="192"/>
      <c r="K43" s="192"/>
    </row>
    <row r="44" spans="2:11" ht="18.75" customHeight="1">
      <c r="B44" s="192"/>
      <c r="C44" s="192"/>
      <c r="D44" s="192"/>
      <c r="E44" s="192"/>
      <c r="F44" s="192"/>
      <c r="G44" s="192"/>
      <c r="H44" s="192"/>
      <c r="I44" s="192"/>
      <c r="J44" s="192"/>
      <c r="K44" s="192"/>
    </row>
    <row r="45" spans="2:11" ht="18.75" customHeight="1">
      <c r="B45" s="192"/>
      <c r="C45" s="192"/>
      <c r="D45" s="192"/>
      <c r="E45" s="192"/>
      <c r="F45" s="192"/>
      <c r="G45" s="192"/>
      <c r="H45" s="192"/>
      <c r="I45" s="192"/>
      <c r="J45" s="192"/>
      <c r="K45" s="192"/>
    </row>
    <row r="46" spans="2:11" ht="18.75" customHeight="1">
      <c r="B46" s="192"/>
      <c r="C46" s="192"/>
      <c r="D46" s="192"/>
      <c r="E46" s="192"/>
      <c r="F46" s="192"/>
      <c r="G46" s="192"/>
      <c r="H46" s="192"/>
      <c r="I46" s="192"/>
      <c r="J46" s="192"/>
      <c r="K46" s="192"/>
    </row>
    <row r="47" spans="2:11" ht="5.25" customHeight="1">
      <c r="B47" s="192"/>
      <c r="C47" s="192"/>
      <c r="D47" s="192"/>
      <c r="E47" s="192"/>
      <c r="F47" s="192"/>
      <c r="G47" s="192"/>
      <c r="H47" s="192"/>
      <c r="I47" s="192"/>
      <c r="J47" s="192"/>
      <c r="K47" s="192"/>
    </row>
    <row r="48" spans="2:11" ht="18.75" customHeight="1" hidden="1">
      <c r="B48" s="192"/>
      <c r="C48" s="192"/>
      <c r="D48" s="192"/>
      <c r="E48" s="192"/>
      <c r="F48" s="192"/>
      <c r="G48" s="192"/>
      <c r="H48" s="192"/>
      <c r="I48" s="192"/>
      <c r="J48" s="192"/>
      <c r="K48" s="192"/>
    </row>
    <row r="50" spans="2:11" ht="12.75" customHeight="1">
      <c r="B50" s="192" t="str">
        <f>CONCATENATE("               ","The Individual is informed that if any excess payments are noticed at a latter date in audit due to erroneous fixation of Pay,such excess amount shall be reocovered from ",Sheet1!O113," in lumpsum with out any further notice.")</f>
        <v>               The Individual is informed that if any excess payments are noticed at a latter date in audit due to erroneous fixation of Pay,such excess amount shall be reocovered from him in lumpsum with out any further notice.</v>
      </c>
      <c r="C50" s="192"/>
      <c r="D50" s="192"/>
      <c r="E50" s="192"/>
      <c r="F50" s="192"/>
      <c r="G50" s="192"/>
      <c r="H50" s="192"/>
      <c r="I50" s="192"/>
      <c r="J50" s="192"/>
      <c r="K50" s="192"/>
    </row>
    <row r="51" spans="2:11" ht="18.75" customHeight="1">
      <c r="B51" s="192"/>
      <c r="C51" s="192"/>
      <c r="D51" s="192"/>
      <c r="E51" s="192"/>
      <c r="F51" s="192"/>
      <c r="G51" s="192"/>
      <c r="H51" s="192"/>
      <c r="I51" s="192"/>
      <c r="J51" s="192"/>
      <c r="K51" s="192"/>
    </row>
    <row r="52" spans="2:11" ht="12.75" customHeight="1">
      <c r="B52" s="192"/>
      <c r="C52" s="192"/>
      <c r="D52" s="192"/>
      <c r="E52" s="192"/>
      <c r="F52" s="192"/>
      <c r="G52" s="192"/>
      <c r="H52" s="192"/>
      <c r="I52" s="192"/>
      <c r="J52" s="192"/>
      <c r="K52" s="192"/>
    </row>
    <row r="53" spans="2:11" ht="12.75" customHeight="1">
      <c r="B53" s="192"/>
      <c r="C53" s="192"/>
      <c r="D53" s="192"/>
      <c r="E53" s="192"/>
      <c r="F53" s="192"/>
      <c r="G53" s="192"/>
      <c r="H53" s="192"/>
      <c r="I53" s="192"/>
      <c r="J53" s="192"/>
      <c r="K53" s="192"/>
    </row>
    <row r="54" spans="2:11" ht="12.75" customHeight="1">
      <c r="B54" s="192"/>
      <c r="C54" s="192"/>
      <c r="D54" s="192"/>
      <c r="E54" s="192"/>
      <c r="F54" s="192"/>
      <c r="G54" s="192"/>
      <c r="H54" s="192"/>
      <c r="I54" s="192"/>
      <c r="J54" s="192"/>
      <c r="K54" s="192"/>
    </row>
    <row r="55" spans="2:11" ht="12.75" customHeight="1">
      <c r="B55" s="192"/>
      <c r="C55" s="192"/>
      <c r="D55" s="192"/>
      <c r="E55" s="192"/>
      <c r="F55" s="192"/>
      <c r="G55" s="192"/>
      <c r="H55" s="192"/>
      <c r="I55" s="192"/>
      <c r="J55" s="192"/>
      <c r="K55" s="192"/>
    </row>
    <row r="56" spans="2:11" ht="12.75" customHeight="1">
      <c r="B56" s="192"/>
      <c r="C56" s="192"/>
      <c r="D56" s="192"/>
      <c r="E56" s="192"/>
      <c r="F56" s="192"/>
      <c r="G56" s="192"/>
      <c r="H56" s="192"/>
      <c r="I56" s="192"/>
      <c r="J56" s="192"/>
      <c r="K56" s="192"/>
    </row>
    <row r="57" spans="2:11" ht="12.75" customHeight="1">
      <c r="B57" s="192"/>
      <c r="C57" s="192"/>
      <c r="D57" s="192"/>
      <c r="E57" s="192"/>
      <c r="F57" s="192"/>
      <c r="G57" s="192"/>
      <c r="H57" s="192"/>
      <c r="I57" s="192"/>
      <c r="J57" s="192"/>
      <c r="K57" s="192"/>
    </row>
    <row r="58" spans="2:11" ht="12.75" customHeight="1">
      <c r="B58" s="106"/>
      <c r="C58" s="106"/>
      <c r="D58" s="106"/>
      <c r="E58" s="106"/>
      <c r="F58" s="106"/>
      <c r="G58" s="106"/>
      <c r="H58" s="106"/>
      <c r="I58" s="106"/>
      <c r="J58" s="106"/>
      <c r="K58" s="106"/>
    </row>
    <row r="59" spans="2:11" ht="12.75" customHeight="1">
      <c r="B59" s="106"/>
      <c r="C59" s="106"/>
      <c r="D59" s="106"/>
      <c r="E59" s="106"/>
      <c r="F59" s="106"/>
      <c r="G59" s="106"/>
      <c r="H59" s="205" t="str">
        <f>Sheet1!F84</f>
        <v>Mandal Educational Officer</v>
      </c>
      <c r="I59" s="205"/>
      <c r="J59" s="205"/>
      <c r="K59" s="205"/>
    </row>
    <row r="60" spans="2:11" ht="12.75" customHeight="1">
      <c r="B60" s="106"/>
      <c r="C60" s="106"/>
      <c r="D60" s="106"/>
      <c r="E60" s="106"/>
      <c r="F60" s="106"/>
      <c r="G60" s="106"/>
      <c r="H60" s="205" t="str">
        <f>Data!D14</f>
        <v>M.P.Tekmal</v>
      </c>
      <c r="I60" s="205"/>
      <c r="J60" s="205"/>
      <c r="K60" s="205"/>
    </row>
    <row r="61" spans="2:6" ht="18.75">
      <c r="B61" s="201" t="s">
        <v>333</v>
      </c>
      <c r="C61" s="201"/>
      <c r="D61" s="201"/>
      <c r="E61" s="201"/>
      <c r="F61" s="201"/>
    </row>
    <row r="62" spans="2:5" ht="18.75">
      <c r="B62" s="201" t="s">
        <v>334</v>
      </c>
      <c r="C62" s="201"/>
      <c r="D62" s="201"/>
      <c r="E62" s="201"/>
    </row>
    <row r="63" spans="2:5" ht="18.75">
      <c r="B63" s="214" t="str">
        <f>CONCATENATE("2. STO  ",Data!D19)</f>
        <v>2. STO  Jogipet</v>
      </c>
      <c r="C63" s="214"/>
      <c r="D63" s="214"/>
      <c r="E63" s="214"/>
    </row>
    <row r="67" ht="3.75" customHeight="1"/>
    <row r="68" spans="1:4" ht="12.75">
      <c r="A68" s="6" t="s">
        <v>331</v>
      </c>
      <c r="B68" s="6"/>
      <c r="C68" s="6"/>
      <c r="D68" s="6"/>
    </row>
    <row r="69" ht="3.75" customHeight="1"/>
  </sheetData>
  <sheetProtection password="92FA" sheet="1"/>
  <mergeCells count="21">
    <mergeCell ref="B62:E62"/>
    <mergeCell ref="B63:E63"/>
    <mergeCell ref="B36:J36"/>
    <mergeCell ref="B37:C41"/>
    <mergeCell ref="D37:D41"/>
    <mergeCell ref="H37:H41"/>
    <mergeCell ref="B43:K48"/>
    <mergeCell ref="B50:K57"/>
    <mergeCell ref="H59:K59"/>
    <mergeCell ref="B19:K25"/>
    <mergeCell ref="B61:F61"/>
    <mergeCell ref="B26:K35"/>
    <mergeCell ref="H60:K60"/>
    <mergeCell ref="I37:K41"/>
    <mergeCell ref="E38:G41"/>
    <mergeCell ref="A16:K16"/>
    <mergeCell ref="B18:D18"/>
    <mergeCell ref="A1:K1"/>
    <mergeCell ref="A3:K3"/>
    <mergeCell ref="C5:E5"/>
    <mergeCell ref="D8:K13"/>
  </mergeCells>
  <printOptions/>
  <pageMargins left="0.75" right="0.25" top="0.2" bottom="0.52" header="0.07" footer="0.5"/>
  <pageSetup horizontalDpi="300" verticalDpi="300" orientation="portrait" paperSize="5" r:id="rId1"/>
</worksheet>
</file>

<file path=xl/worksheets/sheet5.xml><?xml version="1.0" encoding="utf-8"?>
<worksheet xmlns="http://schemas.openxmlformats.org/spreadsheetml/2006/main" xmlns:r="http://schemas.openxmlformats.org/officeDocument/2006/relationships">
  <dimension ref="A1:AK60"/>
  <sheetViews>
    <sheetView showGridLines="0" view="pageBreakPreview" zoomScaleSheetLayoutView="100" zoomScalePageLayoutView="0" workbookViewId="0" topLeftCell="D28">
      <selection activeCell="Z39" sqref="Z39:AC39"/>
    </sheetView>
  </sheetViews>
  <sheetFormatPr defaultColWidth="8.00390625" defaultRowHeight="12.75"/>
  <cols>
    <col min="1" max="1" width="1.1484375" style="8" customWidth="1"/>
    <col min="2" max="2" width="8.7109375" style="8" customWidth="1"/>
    <col min="3" max="3" width="12.57421875" style="8" customWidth="1"/>
    <col min="4" max="4" width="4.421875" style="8" customWidth="1"/>
    <col min="5" max="5" width="5.00390625" style="8" customWidth="1"/>
    <col min="6" max="6" width="4.7109375" style="8" customWidth="1"/>
    <col min="7" max="7" width="4.57421875" style="8" customWidth="1"/>
    <col min="8" max="8" width="3.8515625" style="8" customWidth="1"/>
    <col min="9" max="9" width="9.7109375" style="8" customWidth="1"/>
    <col min="10" max="10" width="3.8515625" style="8" customWidth="1"/>
    <col min="11" max="11" width="2.00390625" style="8" customWidth="1"/>
    <col min="12" max="12" width="3.28125" style="8" customWidth="1"/>
    <col min="13" max="13" width="2.28125" style="8" hidden="1" customWidth="1"/>
    <col min="14" max="14" width="5.8515625" style="8" customWidth="1"/>
    <col min="15" max="15" width="2.00390625" style="8" hidden="1" customWidth="1"/>
    <col min="16" max="16" width="18.7109375" style="8" customWidth="1"/>
    <col min="17" max="17" width="7.140625" style="8" customWidth="1"/>
    <col min="18" max="18" width="1.28515625" style="8" customWidth="1"/>
    <col min="19" max="19" width="3.28125" style="8" customWidth="1"/>
    <col min="20" max="20" width="10.421875" style="8" customWidth="1"/>
    <col min="21" max="21" width="3.7109375" style="8" customWidth="1"/>
    <col min="22" max="22" width="3.57421875" style="8" customWidth="1"/>
    <col min="23" max="23" width="4.00390625" style="8" customWidth="1"/>
    <col min="24" max="24" width="3.7109375" style="8" customWidth="1"/>
    <col min="25" max="25" width="3.57421875" style="8" customWidth="1"/>
    <col min="26" max="26" width="3.28125" style="8" customWidth="1"/>
    <col min="27" max="28" width="3.7109375" style="8" customWidth="1"/>
    <col min="29" max="29" width="3.28125" style="8" customWidth="1"/>
    <col min="30" max="30" width="4.8515625" style="8" customWidth="1"/>
    <col min="31" max="31" width="3.8515625" style="8" customWidth="1"/>
    <col min="32" max="32" width="0.9921875" style="8" customWidth="1"/>
    <col min="33" max="33" width="3.421875" style="8" customWidth="1"/>
    <col min="34" max="34" width="17.57421875" style="8" customWidth="1"/>
    <col min="35" max="35" width="3.8515625" style="8" customWidth="1"/>
    <col min="36" max="36" width="2.7109375" style="8" customWidth="1"/>
    <col min="37" max="37" width="11.421875" style="8" customWidth="1"/>
    <col min="38" max="38" width="0.9921875" style="8" customWidth="1"/>
    <col min="39" max="16384" width="8.00390625" style="8" customWidth="1"/>
  </cols>
  <sheetData>
    <row r="1" spans="20:37" ht="16.5">
      <c r="T1" s="243" t="str">
        <f>CONCATENATE("PAYBLE AT  STO"," ",Data!D19)</f>
        <v>PAYBLE AT  STO Jogipet</v>
      </c>
      <c r="U1" s="243"/>
      <c r="V1" s="243"/>
      <c r="W1" s="243"/>
      <c r="X1" s="243"/>
      <c r="Y1" s="243"/>
      <c r="Z1" s="243"/>
      <c r="AA1" s="243"/>
      <c r="AB1" s="243"/>
      <c r="AC1" s="243"/>
      <c r="AD1" s="243"/>
      <c r="AE1" s="243"/>
      <c r="AF1" s="243"/>
      <c r="AG1" s="243"/>
      <c r="AH1" s="243"/>
      <c r="AI1" s="243"/>
      <c r="AJ1" s="243"/>
      <c r="AK1" s="243"/>
    </row>
    <row r="2" spans="1:37" ht="13.5" customHeight="1">
      <c r="A2" s="289"/>
      <c r="B2" s="289"/>
      <c r="C2" s="289"/>
      <c r="D2" s="289"/>
      <c r="E2" s="289"/>
      <c r="F2" s="289"/>
      <c r="G2" s="289"/>
      <c r="H2" s="289"/>
      <c r="I2" s="289"/>
      <c r="J2" s="289"/>
      <c r="K2" s="289"/>
      <c r="L2" s="289"/>
      <c r="M2" s="289"/>
      <c r="N2" s="289"/>
      <c r="O2" s="289"/>
      <c r="P2" s="289"/>
      <c r="Q2" s="289"/>
      <c r="R2" s="7"/>
      <c r="S2" s="7"/>
      <c r="T2" s="292" t="str">
        <f>CONCATENATE("Encashment of Earned Leave and HPL Salary of ",Sheet1!L113,Data!E4,Sheet1!E56,Sheet1!F91)</f>
        <v>Encashment of Earned Leave and HPL Salary of SriR.RameshSeconday Grade TeacherMP.PS .Tekmal</v>
      </c>
      <c r="U2" s="292"/>
      <c r="V2" s="292"/>
      <c r="W2" s="292"/>
      <c r="X2" s="292"/>
      <c r="Y2" s="292"/>
      <c r="Z2" s="292"/>
      <c r="AA2" s="292"/>
      <c r="AB2" s="292"/>
      <c r="AC2" s="292"/>
      <c r="AD2" s="292"/>
      <c r="AE2" s="292"/>
      <c r="AF2" s="292"/>
      <c r="AG2" s="292"/>
      <c r="AH2" s="292"/>
      <c r="AI2" s="292"/>
      <c r="AJ2" s="292"/>
      <c r="AK2" s="292"/>
    </row>
    <row r="3" spans="1:37" ht="18" customHeight="1">
      <c r="A3" s="9" t="s">
        <v>250</v>
      </c>
      <c r="B3" s="9"/>
      <c r="C3" s="9"/>
      <c r="I3" s="290"/>
      <c r="J3" s="290"/>
      <c r="K3" s="290"/>
      <c r="L3" s="290"/>
      <c r="M3" s="290"/>
      <c r="N3" s="290"/>
      <c r="T3" s="292"/>
      <c r="U3" s="292"/>
      <c r="V3" s="292"/>
      <c r="W3" s="292"/>
      <c r="X3" s="292"/>
      <c r="Y3" s="292"/>
      <c r="Z3" s="292"/>
      <c r="AA3" s="292"/>
      <c r="AB3" s="292"/>
      <c r="AC3" s="292"/>
      <c r="AD3" s="292"/>
      <c r="AE3" s="292"/>
      <c r="AF3" s="292"/>
      <c r="AG3" s="292"/>
      <c r="AH3" s="292"/>
      <c r="AI3" s="292"/>
      <c r="AJ3" s="292"/>
      <c r="AK3" s="292"/>
    </row>
    <row r="4" spans="1:37" ht="15" customHeight="1">
      <c r="A4" s="9" t="s">
        <v>17</v>
      </c>
      <c r="B4" s="9"/>
      <c r="C4" s="9"/>
      <c r="I4" s="290" t="str">
        <f>'47 In'!J30</f>
        <v>191642.00</v>
      </c>
      <c r="J4" s="290"/>
      <c r="K4" s="290"/>
      <c r="L4" s="290"/>
      <c r="M4" s="290"/>
      <c r="N4" s="290"/>
      <c r="T4" s="291" t="s">
        <v>18</v>
      </c>
      <c r="U4" s="291"/>
      <c r="V4" s="291"/>
      <c r="W4" s="291"/>
      <c r="X4" s="291"/>
      <c r="Y4" s="291"/>
      <c r="Z4" s="291"/>
      <c r="AA4" s="291"/>
      <c r="AB4" s="291"/>
      <c r="AC4" s="291"/>
      <c r="AD4" s="291"/>
      <c r="AE4" s="291"/>
      <c r="AF4" s="291"/>
      <c r="AG4" s="291"/>
      <c r="AH4" s="291"/>
      <c r="AI4" s="291"/>
      <c r="AJ4" s="291"/>
      <c r="AK4" s="291"/>
    </row>
    <row r="5" spans="1:37" ht="13.5" customHeight="1" thickBot="1">
      <c r="A5" s="9" t="s">
        <v>19</v>
      </c>
      <c r="B5" s="9"/>
      <c r="C5" s="9"/>
      <c r="I5" s="293"/>
      <c r="J5" s="293"/>
      <c r="K5" s="293"/>
      <c r="L5" s="293"/>
      <c r="M5" s="293"/>
      <c r="N5" s="293"/>
      <c r="T5" s="294" t="s">
        <v>20</v>
      </c>
      <c r="U5" s="294"/>
      <c r="V5" s="294"/>
      <c r="W5" s="294"/>
      <c r="X5" s="294"/>
      <c r="Y5" s="294"/>
      <c r="Z5" s="294"/>
      <c r="AA5" s="294"/>
      <c r="AB5" s="294"/>
      <c r="AC5" s="294"/>
      <c r="AD5" s="294"/>
      <c r="AE5" s="294"/>
      <c r="AF5" s="294"/>
      <c r="AG5" s="294"/>
      <c r="AH5" s="294"/>
      <c r="AI5" s="294"/>
      <c r="AJ5" s="294"/>
      <c r="AK5" s="294"/>
    </row>
    <row r="6" spans="1:37" ht="15" customHeight="1">
      <c r="A6" s="10"/>
      <c r="S6" s="274" t="str">
        <f>CONCATENATE("Under",words!B25)</f>
        <v>Under(One Lakh Ninety one Thousand Six Hundred and Forty three rupees only)</v>
      </c>
      <c r="T6" s="11" t="s">
        <v>21</v>
      </c>
      <c r="U6" s="12"/>
      <c r="V6" s="12"/>
      <c r="W6" s="12"/>
      <c r="X6" s="12"/>
      <c r="Y6" s="13"/>
      <c r="Z6" s="13"/>
      <c r="AA6" s="14"/>
      <c r="AB6" s="15">
        <v>0</v>
      </c>
      <c r="AC6" s="143">
        <v>7</v>
      </c>
      <c r="AD6" s="295">
        <v>2011</v>
      </c>
      <c r="AE6" s="296"/>
      <c r="AF6" s="16"/>
      <c r="AH6" s="17"/>
      <c r="AI6" s="18" t="s">
        <v>22</v>
      </c>
      <c r="AJ6" s="18"/>
      <c r="AK6" s="19"/>
    </row>
    <row r="7" spans="19:37" ht="19.5" customHeight="1">
      <c r="S7" s="274"/>
      <c r="T7" s="11" t="s">
        <v>23</v>
      </c>
      <c r="U7" s="12"/>
      <c r="V7" s="12"/>
      <c r="W7" s="12"/>
      <c r="X7" s="20"/>
      <c r="Y7" s="281"/>
      <c r="Z7" s="282"/>
      <c r="AA7" s="283"/>
      <c r="AH7" s="21" t="s">
        <v>24</v>
      </c>
      <c r="AI7" s="279" t="s">
        <v>25</v>
      </c>
      <c r="AJ7" s="279"/>
      <c r="AK7" s="280"/>
    </row>
    <row r="8" spans="19:37" ht="6" customHeight="1" thickBot="1">
      <c r="S8" s="274"/>
      <c r="X8" s="22"/>
      <c r="Y8" s="22"/>
      <c r="Z8" s="22"/>
      <c r="AA8" s="22"/>
      <c r="AB8" s="23"/>
      <c r="AH8" s="24"/>
      <c r="AI8" s="25"/>
      <c r="AJ8" s="25"/>
      <c r="AK8" s="26"/>
    </row>
    <row r="9" spans="1:37" ht="15.75">
      <c r="A9" s="27"/>
      <c r="B9" s="27"/>
      <c r="C9" s="27"/>
      <c r="D9" s="27"/>
      <c r="E9" s="27"/>
      <c r="F9" s="27"/>
      <c r="G9" s="27"/>
      <c r="H9" s="27"/>
      <c r="I9" s="27"/>
      <c r="J9" s="284" t="s">
        <v>26</v>
      </c>
      <c r="K9" s="284"/>
      <c r="L9" s="284"/>
      <c r="M9" s="284"/>
      <c r="N9" s="284"/>
      <c r="O9" s="284"/>
      <c r="P9" s="284"/>
      <c r="Q9" s="23"/>
      <c r="S9" s="274"/>
      <c r="T9" s="277" t="s">
        <v>27</v>
      </c>
      <c r="U9" s="278"/>
      <c r="V9" s="286">
        <f>Data!D17</f>
        <v>18022202149</v>
      </c>
      <c r="W9" s="287"/>
      <c r="X9" s="287"/>
      <c r="Y9" s="287"/>
      <c r="Z9" s="287"/>
      <c r="AA9" s="288"/>
      <c r="AH9" s="23"/>
      <c r="AI9" s="23" t="s">
        <v>28</v>
      </c>
      <c r="AJ9" s="23"/>
      <c r="AK9" s="23"/>
    </row>
    <row r="10" spans="19:37" ht="12" customHeight="1">
      <c r="S10" s="274"/>
      <c r="T10" s="260" t="s">
        <v>29</v>
      </c>
      <c r="U10" s="261"/>
      <c r="V10" s="250" t="str">
        <f>Data!D18</f>
        <v>MEO</v>
      </c>
      <c r="W10" s="251"/>
      <c r="X10" s="251"/>
      <c r="Y10" s="251"/>
      <c r="Z10" s="251"/>
      <c r="AA10" s="252"/>
      <c r="AB10" s="28"/>
      <c r="AC10" s="28"/>
      <c r="AD10" s="28"/>
      <c r="AE10" s="29"/>
      <c r="AF10" s="29"/>
      <c r="AG10" s="256" t="s">
        <v>30</v>
      </c>
      <c r="AH10" s="257"/>
      <c r="AI10" s="232" t="str">
        <f>CONCATENATE(Sheet1!F84,Data!D14)</f>
        <v>Mandal Educational OfficerM.P.Tekmal</v>
      </c>
      <c r="AJ10" s="232"/>
      <c r="AK10" s="233"/>
    </row>
    <row r="11" spans="1:37" ht="12" customHeight="1">
      <c r="A11" s="285" t="s">
        <v>31</v>
      </c>
      <c r="B11" s="285"/>
      <c r="C11" s="30" t="str">
        <f>I4</f>
        <v>191642.00</v>
      </c>
      <c r="D11" s="269" t="str">
        <f>words!B24</f>
        <v>(One Lakh Ninety one Thousand Six Hundred and Forty two rupees only)</v>
      </c>
      <c r="E11" s="269"/>
      <c r="F11" s="269"/>
      <c r="G11" s="269"/>
      <c r="H11" s="269"/>
      <c r="I11" s="269"/>
      <c r="J11" s="269"/>
      <c r="K11" s="269"/>
      <c r="L11" s="269"/>
      <c r="M11" s="269"/>
      <c r="N11" s="269"/>
      <c r="O11" s="269"/>
      <c r="P11" s="269"/>
      <c r="Q11" s="31"/>
      <c r="R11" s="32"/>
      <c r="S11" s="274"/>
      <c r="T11" s="262"/>
      <c r="U11" s="263"/>
      <c r="V11" s="253"/>
      <c r="W11" s="254"/>
      <c r="X11" s="254"/>
      <c r="Y11" s="254"/>
      <c r="Z11" s="254"/>
      <c r="AA11" s="255"/>
      <c r="AB11" s="28"/>
      <c r="AC11" s="28"/>
      <c r="AD11" s="28"/>
      <c r="AE11" s="29"/>
      <c r="AF11" s="29"/>
      <c r="AG11" s="258"/>
      <c r="AH11" s="259"/>
      <c r="AI11" s="235"/>
      <c r="AJ11" s="235"/>
      <c r="AK11" s="236"/>
    </row>
    <row r="12" spans="4:37" ht="9" customHeight="1">
      <c r="D12" s="269"/>
      <c r="E12" s="269"/>
      <c r="F12" s="269"/>
      <c r="G12" s="269"/>
      <c r="H12" s="269"/>
      <c r="I12" s="269"/>
      <c r="J12" s="269"/>
      <c r="K12" s="269"/>
      <c r="L12" s="269"/>
      <c r="M12" s="269"/>
      <c r="N12" s="269"/>
      <c r="O12" s="269"/>
      <c r="P12" s="269"/>
      <c r="S12" s="274"/>
      <c r="T12" s="246" t="s">
        <v>32</v>
      </c>
      <c r="U12" s="298"/>
      <c r="V12" s="300">
        <v>97</v>
      </c>
      <c r="W12" s="301"/>
      <c r="X12" s="301"/>
      <c r="Y12" s="301"/>
      <c r="Z12" s="301"/>
      <c r="AA12" s="302"/>
      <c r="AG12" s="246" t="s">
        <v>33</v>
      </c>
      <c r="AH12" s="247"/>
      <c r="AI12" s="231"/>
      <c r="AJ12" s="232"/>
      <c r="AK12" s="233"/>
    </row>
    <row r="13" spans="4:37" ht="7.5" customHeight="1">
      <c r="D13" s="269"/>
      <c r="E13" s="269"/>
      <c r="F13" s="269"/>
      <c r="G13" s="269"/>
      <c r="H13" s="269"/>
      <c r="I13" s="269"/>
      <c r="J13" s="269"/>
      <c r="K13" s="269"/>
      <c r="L13" s="269"/>
      <c r="M13" s="269"/>
      <c r="N13" s="269"/>
      <c r="O13" s="269"/>
      <c r="P13" s="269"/>
      <c r="S13" s="274"/>
      <c r="T13" s="248"/>
      <c r="U13" s="299"/>
      <c r="V13" s="303"/>
      <c r="W13" s="304"/>
      <c r="X13" s="304"/>
      <c r="Y13" s="304"/>
      <c r="Z13" s="304"/>
      <c r="AA13" s="305"/>
      <c r="AG13" s="248"/>
      <c r="AH13" s="249"/>
      <c r="AI13" s="234"/>
      <c r="AJ13" s="235"/>
      <c r="AK13" s="236"/>
    </row>
    <row r="14" spans="19:37" ht="32.25" customHeight="1">
      <c r="S14" s="274"/>
      <c r="T14" s="27" t="s">
        <v>34</v>
      </c>
      <c r="U14" s="27"/>
      <c r="V14" s="27"/>
      <c r="W14" s="27"/>
      <c r="X14" s="27"/>
      <c r="Y14" s="27"/>
      <c r="Z14" s="27"/>
      <c r="AA14" s="27"/>
      <c r="AB14" s="27"/>
      <c r="AC14" s="27"/>
      <c r="AD14" s="27"/>
      <c r="AE14" s="27"/>
      <c r="AF14" s="27"/>
      <c r="AG14" s="27"/>
      <c r="AH14" s="27" t="s">
        <v>35</v>
      </c>
      <c r="AI14" s="27"/>
      <c r="AJ14" s="27"/>
      <c r="AK14" s="27"/>
    </row>
    <row r="15" spans="19:35" ht="20.25" customHeight="1">
      <c r="S15" s="274"/>
      <c r="T15" s="33" t="s">
        <v>36</v>
      </c>
      <c r="AG15" s="34" t="s">
        <v>37</v>
      </c>
      <c r="AH15" s="35"/>
      <c r="AI15" s="8" t="s">
        <v>38</v>
      </c>
    </row>
    <row r="16" spans="1:37" ht="20.25" customHeight="1">
      <c r="A16" s="36" t="s">
        <v>39</v>
      </c>
      <c r="S16" s="274"/>
      <c r="T16" s="8" t="s">
        <v>40</v>
      </c>
      <c r="U16" s="23"/>
      <c r="V16" s="37">
        <v>2</v>
      </c>
      <c r="W16" s="37">
        <v>2</v>
      </c>
      <c r="X16" s="37">
        <v>0</v>
      </c>
      <c r="Y16" s="37">
        <v>2</v>
      </c>
      <c r="AA16" s="38" t="s">
        <v>265</v>
      </c>
      <c r="AB16" s="27"/>
      <c r="AC16" s="27"/>
      <c r="AD16" s="27"/>
      <c r="AE16" s="27"/>
      <c r="AG16" s="39">
        <v>1</v>
      </c>
      <c r="AH16" s="23" t="s">
        <v>41</v>
      </c>
      <c r="AI16" s="8" t="s">
        <v>42</v>
      </c>
      <c r="AJ16" s="27"/>
      <c r="AK16" s="40"/>
    </row>
    <row r="17" spans="19:37" ht="18.75" customHeight="1">
      <c r="S17" s="274"/>
      <c r="V17" s="23"/>
      <c r="W17" s="23"/>
      <c r="AG17" s="39">
        <v>2</v>
      </c>
      <c r="AH17" s="23"/>
      <c r="AI17" s="8" t="s">
        <v>42</v>
      </c>
      <c r="AJ17" s="41"/>
      <c r="AK17" s="40"/>
    </row>
    <row r="18" spans="19:37" ht="15">
      <c r="S18" s="274"/>
      <c r="T18" s="8" t="s">
        <v>43</v>
      </c>
      <c r="V18" s="37">
        <v>0</v>
      </c>
      <c r="W18" s="42">
        <v>1</v>
      </c>
      <c r="Z18" s="43"/>
      <c r="AA18" s="38"/>
      <c r="AB18" s="27" t="str">
        <f>Sheet1!F101</f>
        <v>Ele.Edn</v>
      </c>
      <c r="AC18" s="27"/>
      <c r="AD18" s="27"/>
      <c r="AG18" s="39">
        <v>3</v>
      </c>
      <c r="AH18" s="23" t="s">
        <v>44</v>
      </c>
      <c r="AI18" s="8" t="s">
        <v>42</v>
      </c>
      <c r="AJ18" s="41"/>
      <c r="AK18" s="44"/>
    </row>
    <row r="19" spans="9:37" ht="13.5" customHeight="1">
      <c r="I19" s="45" t="s">
        <v>45</v>
      </c>
      <c r="J19" s="297" t="s">
        <v>26</v>
      </c>
      <c r="K19" s="297"/>
      <c r="L19" s="297"/>
      <c r="M19" s="297"/>
      <c r="N19" s="297"/>
      <c r="O19" s="297"/>
      <c r="P19" s="297"/>
      <c r="S19" s="274"/>
      <c r="AG19" s="39">
        <v>4</v>
      </c>
      <c r="AH19" s="23" t="s">
        <v>46</v>
      </c>
      <c r="AI19" s="8" t="s">
        <v>42</v>
      </c>
      <c r="AJ19" s="41"/>
      <c r="AK19" s="46"/>
    </row>
    <row r="20" spans="19:37" ht="15.75" customHeight="1">
      <c r="S20" s="274"/>
      <c r="T20" s="8" t="s">
        <v>47</v>
      </c>
      <c r="V20" s="47">
        <v>1</v>
      </c>
      <c r="W20" s="47">
        <v>0</v>
      </c>
      <c r="X20" s="47">
        <v>3</v>
      </c>
      <c r="Z20" s="241" t="str">
        <f>Sheet1!F103</f>
        <v>Assistance to Local Bodies fro Primary Eucation</v>
      </c>
      <c r="AA20" s="241"/>
      <c r="AB20" s="241"/>
      <c r="AC20" s="241"/>
      <c r="AD20" s="241"/>
      <c r="AE20" s="241"/>
      <c r="AG20" s="39">
        <v>5</v>
      </c>
      <c r="AH20" s="23" t="s">
        <v>48</v>
      </c>
      <c r="AI20" s="8" t="s">
        <v>42</v>
      </c>
      <c r="AJ20" s="41"/>
      <c r="AK20" s="44"/>
    </row>
    <row r="21" spans="1:37" ht="10.5" customHeight="1">
      <c r="A21" s="8" t="s">
        <v>49</v>
      </c>
      <c r="K21" s="27"/>
      <c r="L21" s="27"/>
      <c r="M21" s="27"/>
      <c r="N21" s="27"/>
      <c r="O21" s="27"/>
      <c r="P21" s="27"/>
      <c r="Q21" s="23"/>
      <c r="S21" s="274"/>
      <c r="Z21" s="242"/>
      <c r="AA21" s="242"/>
      <c r="AB21" s="242"/>
      <c r="AC21" s="242"/>
      <c r="AD21" s="242"/>
      <c r="AE21" s="242"/>
      <c r="AG21" s="39">
        <v>6</v>
      </c>
      <c r="AH21" s="23" t="s">
        <v>50</v>
      </c>
      <c r="AI21" s="8" t="s">
        <v>42</v>
      </c>
      <c r="AJ21" s="41"/>
      <c r="AK21" s="46"/>
    </row>
    <row r="22" spans="4:37" ht="15">
      <c r="D22" s="48" t="s">
        <v>51</v>
      </c>
      <c r="E22" s="48"/>
      <c r="F22" s="48"/>
      <c r="H22" s="49"/>
      <c r="S22" s="274"/>
      <c r="T22" s="245" t="s">
        <v>52</v>
      </c>
      <c r="U22" s="245"/>
      <c r="W22" s="37" t="s">
        <v>280</v>
      </c>
      <c r="X22" s="37" t="s">
        <v>280</v>
      </c>
      <c r="Z22" s="23"/>
      <c r="AA22" s="23"/>
      <c r="AB22" s="23"/>
      <c r="AC22" s="23"/>
      <c r="AD22" s="23"/>
      <c r="AE22" s="23"/>
      <c r="AG22" s="39">
        <v>7</v>
      </c>
      <c r="AH22" s="23" t="s">
        <v>53</v>
      </c>
      <c r="AI22" s="8" t="s">
        <v>42</v>
      </c>
      <c r="AJ22" s="41"/>
      <c r="AK22" s="44"/>
    </row>
    <row r="23" spans="19:37" ht="13.5" customHeight="1">
      <c r="S23" s="274"/>
      <c r="Z23" s="239" t="str">
        <f>Sheet1!F106</f>
        <v>Teaching Grants to MPP,s</v>
      </c>
      <c r="AA23" s="239"/>
      <c r="AB23" s="239"/>
      <c r="AC23" s="239"/>
      <c r="AD23" s="239"/>
      <c r="AE23" s="239"/>
      <c r="AG23" s="39">
        <v>8</v>
      </c>
      <c r="AH23" s="23" t="s">
        <v>54</v>
      </c>
      <c r="AI23" s="8" t="s">
        <v>42</v>
      </c>
      <c r="AK23" s="46"/>
    </row>
    <row r="24" spans="2:37" ht="15">
      <c r="B24" s="51" t="s">
        <v>251</v>
      </c>
      <c r="C24" s="51"/>
      <c r="D24" s="51"/>
      <c r="E24" s="51"/>
      <c r="F24" s="51"/>
      <c r="G24" s="51"/>
      <c r="H24" s="51"/>
      <c r="I24" s="52"/>
      <c r="J24" s="52"/>
      <c r="S24" s="274"/>
      <c r="T24" s="8" t="s">
        <v>55</v>
      </c>
      <c r="W24" s="37">
        <v>0</v>
      </c>
      <c r="X24" s="37">
        <v>5</v>
      </c>
      <c r="Z24" s="239"/>
      <c r="AA24" s="239"/>
      <c r="AB24" s="239"/>
      <c r="AC24" s="239"/>
      <c r="AD24" s="239"/>
      <c r="AE24" s="239"/>
      <c r="AG24" s="39">
        <v>9</v>
      </c>
      <c r="AH24" s="23" t="s">
        <v>56</v>
      </c>
      <c r="AI24" s="8" t="s">
        <v>42</v>
      </c>
      <c r="AJ24" s="27"/>
      <c r="AK24" s="46"/>
    </row>
    <row r="25" spans="2:37" ht="12.75" customHeight="1">
      <c r="B25" s="51" t="s">
        <v>252</v>
      </c>
      <c r="C25" s="51"/>
      <c r="D25" s="51"/>
      <c r="E25" s="51"/>
      <c r="F25" s="51"/>
      <c r="G25" s="51"/>
      <c r="H25" s="51"/>
      <c r="I25" s="52"/>
      <c r="J25" s="52"/>
      <c r="S25" s="274"/>
      <c r="Z25" s="53"/>
      <c r="AA25" s="53"/>
      <c r="AB25" s="53"/>
      <c r="AC25" s="53"/>
      <c r="AD25" s="53"/>
      <c r="AE25" s="53"/>
      <c r="AG25" s="39">
        <v>10</v>
      </c>
      <c r="AH25" s="23" t="s">
        <v>57</v>
      </c>
      <c r="AI25" s="8" t="s">
        <v>42</v>
      </c>
      <c r="AJ25" s="41"/>
      <c r="AK25" s="44"/>
    </row>
    <row r="26" spans="2:37" ht="15">
      <c r="B26" s="8" t="s">
        <v>253</v>
      </c>
      <c r="R26" s="7"/>
      <c r="S26" s="274"/>
      <c r="T26" s="245" t="s">
        <v>58</v>
      </c>
      <c r="U26" s="245"/>
      <c r="V26" s="54">
        <v>0</v>
      </c>
      <c r="W26" s="54">
        <v>1</v>
      </c>
      <c r="X26" s="54">
        <v>0</v>
      </c>
      <c r="Z26" s="43" t="s">
        <v>59</v>
      </c>
      <c r="AG26" s="39">
        <v>11</v>
      </c>
      <c r="AH26" s="23" t="s">
        <v>60</v>
      </c>
      <c r="AI26" s="8" t="s">
        <v>42</v>
      </c>
      <c r="AJ26" s="41"/>
      <c r="AK26" s="46"/>
    </row>
    <row r="27" spans="18:37" ht="15">
      <c r="R27" s="32"/>
      <c r="S27" s="274"/>
      <c r="T27" s="55" t="s">
        <v>61</v>
      </c>
      <c r="U27" s="55"/>
      <c r="V27" s="55"/>
      <c r="W27" s="55"/>
      <c r="X27" s="55"/>
      <c r="Y27" s="55"/>
      <c r="Z27" s="240"/>
      <c r="AA27" s="240"/>
      <c r="AB27" s="240"/>
      <c r="AC27" s="240"/>
      <c r="AD27" s="240"/>
      <c r="AE27" s="240"/>
      <c r="AG27" s="39">
        <v>12</v>
      </c>
      <c r="AH27" s="23" t="s">
        <v>62</v>
      </c>
      <c r="AI27" s="8" t="s">
        <v>42</v>
      </c>
      <c r="AJ27" s="41"/>
      <c r="AK27" s="44"/>
    </row>
    <row r="28" spans="19:37" ht="10.5" customHeight="1">
      <c r="S28" s="274"/>
      <c r="AG28" s="39">
        <v>13</v>
      </c>
      <c r="AH28" s="57" t="s">
        <v>63</v>
      </c>
      <c r="AI28" s="8" t="s">
        <v>42</v>
      </c>
      <c r="AJ28" s="41"/>
      <c r="AK28" s="46"/>
    </row>
    <row r="29" spans="19:37" ht="21" customHeight="1">
      <c r="S29" s="274"/>
      <c r="T29" s="245" t="s">
        <v>64</v>
      </c>
      <c r="U29" s="245"/>
      <c r="V29" s="245"/>
      <c r="W29" s="37" t="s">
        <v>65</v>
      </c>
      <c r="X29" s="23"/>
      <c r="Y29" s="8" t="s">
        <v>66</v>
      </c>
      <c r="AD29" s="58" t="s">
        <v>67</v>
      </c>
      <c r="AE29" s="59"/>
      <c r="AG29" s="39">
        <v>14</v>
      </c>
      <c r="AH29" s="57" t="s">
        <v>68</v>
      </c>
      <c r="AI29" s="8" t="s">
        <v>42</v>
      </c>
      <c r="AJ29" s="41"/>
      <c r="AK29" s="44"/>
    </row>
    <row r="30" spans="19:37" ht="9" customHeight="1">
      <c r="S30" s="274"/>
      <c r="AG30" s="39">
        <v>15</v>
      </c>
      <c r="AH30" s="57" t="s">
        <v>69</v>
      </c>
      <c r="AI30" s="8" t="s">
        <v>42</v>
      </c>
      <c r="AJ30" s="41"/>
      <c r="AK30" s="46"/>
    </row>
    <row r="31" spans="19:37" ht="12.75" customHeight="1">
      <c r="S31" s="274"/>
      <c r="T31" s="245" t="s">
        <v>70</v>
      </c>
      <c r="U31" s="245"/>
      <c r="V31" s="245"/>
      <c r="W31" s="245"/>
      <c r="AG31" s="39">
        <v>16</v>
      </c>
      <c r="AH31" s="57" t="s">
        <v>71</v>
      </c>
      <c r="AI31" s="8" t="s">
        <v>42</v>
      </c>
      <c r="AJ31" s="41"/>
      <c r="AK31" s="44"/>
    </row>
    <row r="32" spans="19:37" ht="12.75" customHeight="1">
      <c r="S32" s="274"/>
      <c r="T32" s="244" t="s">
        <v>72</v>
      </c>
      <c r="U32" s="244"/>
      <c r="V32" s="244"/>
      <c r="W32" s="37">
        <v>2</v>
      </c>
      <c r="X32" s="37">
        <v>2</v>
      </c>
      <c r="Y32" s="37">
        <v>0</v>
      </c>
      <c r="Z32" s="37">
        <v>2</v>
      </c>
      <c r="AA32" s="27"/>
      <c r="AB32" s="27"/>
      <c r="AC32" s="27"/>
      <c r="AD32" s="27"/>
      <c r="AE32" s="27"/>
      <c r="AG32" s="39">
        <v>17</v>
      </c>
      <c r="AH32" s="57" t="s">
        <v>73</v>
      </c>
      <c r="AI32" s="8" t="s">
        <v>42</v>
      </c>
      <c r="AJ32" s="41"/>
      <c r="AK32" s="46"/>
    </row>
    <row r="33" spans="19:37" ht="5.25" customHeight="1">
      <c r="S33" s="274"/>
      <c r="AG33" s="39">
        <v>18</v>
      </c>
      <c r="AH33" s="23" t="s">
        <v>74</v>
      </c>
      <c r="AI33" s="8" t="s">
        <v>42</v>
      </c>
      <c r="AJ33" s="41"/>
      <c r="AK33" s="44"/>
    </row>
    <row r="34" spans="10:37" ht="14.25" customHeight="1">
      <c r="J34" s="275" t="s">
        <v>45</v>
      </c>
      <c r="K34" s="275"/>
      <c r="L34" s="275"/>
      <c r="M34" s="275"/>
      <c r="N34" s="275"/>
      <c r="O34" s="275"/>
      <c r="P34" s="275"/>
      <c r="S34" s="274"/>
      <c r="T34" s="8" t="s">
        <v>75</v>
      </c>
      <c r="Y34" s="8" t="s">
        <v>76</v>
      </c>
      <c r="Z34" s="230"/>
      <c r="AA34" s="230"/>
      <c r="AB34" s="230"/>
      <c r="AC34" s="230"/>
      <c r="AD34" s="60"/>
      <c r="AG34" s="39">
        <v>19</v>
      </c>
      <c r="AH34" s="23" t="s">
        <v>77</v>
      </c>
      <c r="AI34" s="8" t="s">
        <v>42</v>
      </c>
      <c r="AJ34" s="41"/>
      <c r="AK34" s="46"/>
    </row>
    <row r="35" spans="1:37" ht="15">
      <c r="A35" s="8" t="s">
        <v>78</v>
      </c>
      <c r="M35" s="27"/>
      <c r="N35" s="27"/>
      <c r="O35" s="27"/>
      <c r="P35" s="27"/>
      <c r="Q35" s="23"/>
      <c r="S35" s="274"/>
      <c r="T35" s="8" t="s">
        <v>79</v>
      </c>
      <c r="Y35" s="8" t="s">
        <v>76</v>
      </c>
      <c r="Z35" s="230"/>
      <c r="AA35" s="230"/>
      <c r="AB35" s="230"/>
      <c r="AC35" s="230"/>
      <c r="AD35" s="60"/>
      <c r="AG35" s="39">
        <v>20</v>
      </c>
      <c r="AH35" s="23" t="s">
        <v>80</v>
      </c>
      <c r="AI35" s="8" t="s">
        <v>42</v>
      </c>
      <c r="AJ35" s="41"/>
      <c r="AK35" s="44"/>
    </row>
    <row r="36" spans="1:37" ht="15" customHeight="1">
      <c r="A36" s="61" t="s">
        <v>81</v>
      </c>
      <c r="B36" s="61"/>
      <c r="C36" s="61"/>
      <c r="D36" s="61"/>
      <c r="E36" s="61"/>
      <c r="F36" s="61"/>
      <c r="G36" s="61"/>
      <c r="H36" s="61"/>
      <c r="I36" s="61"/>
      <c r="J36" s="61"/>
      <c r="K36" s="61"/>
      <c r="L36" s="61"/>
      <c r="M36" s="61"/>
      <c r="N36" s="61"/>
      <c r="O36" s="61"/>
      <c r="P36" s="61"/>
      <c r="Q36" s="61"/>
      <c r="R36" s="61"/>
      <c r="S36" s="274"/>
      <c r="T36" s="8" t="s">
        <v>82</v>
      </c>
      <c r="Y36" s="8" t="s">
        <v>76</v>
      </c>
      <c r="Z36" s="230"/>
      <c r="AA36" s="230"/>
      <c r="AB36" s="230"/>
      <c r="AC36" s="230"/>
      <c r="AD36" s="60"/>
      <c r="AG36" s="39">
        <v>21</v>
      </c>
      <c r="AH36" s="23" t="s">
        <v>83</v>
      </c>
      <c r="AI36" s="8" t="s">
        <v>42</v>
      </c>
      <c r="AJ36" s="41"/>
      <c r="AK36" s="46"/>
    </row>
    <row r="37" spans="19:37" ht="18" customHeight="1">
      <c r="S37" s="274"/>
      <c r="T37" s="8" t="s">
        <v>84</v>
      </c>
      <c r="Y37" s="8" t="s">
        <v>76</v>
      </c>
      <c r="Z37" s="230"/>
      <c r="AA37" s="230"/>
      <c r="AB37" s="230"/>
      <c r="AC37" s="230"/>
      <c r="AD37" s="60"/>
      <c r="AG37" s="39">
        <v>22</v>
      </c>
      <c r="AH37" s="33" t="s">
        <v>85</v>
      </c>
      <c r="AI37" s="8" t="s">
        <v>42</v>
      </c>
      <c r="AJ37" s="41"/>
      <c r="AK37" s="40"/>
    </row>
    <row r="38" spans="19:37" ht="24.75" customHeight="1">
      <c r="S38" s="274"/>
      <c r="T38" s="8" t="s">
        <v>339</v>
      </c>
      <c r="Y38" s="8" t="s">
        <v>76</v>
      </c>
      <c r="Z38" s="230"/>
      <c r="AA38" s="230"/>
      <c r="AB38" s="230"/>
      <c r="AC38" s="230"/>
      <c r="AD38" s="60"/>
      <c r="AG38" s="39">
        <v>23</v>
      </c>
      <c r="AH38" s="33" t="s">
        <v>86</v>
      </c>
      <c r="AJ38" s="56"/>
      <c r="AK38" s="62"/>
    </row>
    <row r="39" spans="19:37" ht="16.5" customHeight="1">
      <c r="S39" s="274"/>
      <c r="T39" s="264" t="s">
        <v>340</v>
      </c>
      <c r="U39" s="264"/>
      <c r="V39" s="264"/>
      <c r="W39" s="264"/>
      <c r="X39" s="264"/>
      <c r="Y39" s="8" t="s">
        <v>76</v>
      </c>
      <c r="Z39" s="230" t="str">
        <f>'47 In'!J30</f>
        <v>191642.00</v>
      </c>
      <c r="AA39" s="230"/>
      <c r="AB39" s="230"/>
      <c r="AC39" s="230"/>
      <c r="AD39" s="60"/>
      <c r="AF39" s="63"/>
      <c r="AG39" s="228" t="s">
        <v>87</v>
      </c>
      <c r="AH39" s="229"/>
      <c r="AI39" s="8" t="s">
        <v>42</v>
      </c>
      <c r="AJ39" s="41"/>
      <c r="AK39" s="40"/>
    </row>
    <row r="40" spans="19:34" ht="2.25" customHeight="1" hidden="1">
      <c r="S40" s="274"/>
      <c r="T40" s="264"/>
      <c r="U40" s="264"/>
      <c r="V40" s="264"/>
      <c r="W40" s="264"/>
      <c r="X40" s="264"/>
      <c r="Y40" s="8" t="s">
        <v>76</v>
      </c>
      <c r="Z40" s="230"/>
      <c r="AA40" s="230"/>
      <c r="AB40" s="230"/>
      <c r="AC40" s="230"/>
      <c r="AD40" s="60"/>
      <c r="AF40" s="23"/>
      <c r="AG40" s="39"/>
      <c r="AH40" s="23"/>
    </row>
    <row r="41" spans="19:36" ht="3.75" customHeight="1" hidden="1">
      <c r="S41" s="274"/>
      <c r="T41" s="264"/>
      <c r="U41" s="264"/>
      <c r="V41" s="264"/>
      <c r="W41" s="264"/>
      <c r="X41" s="264"/>
      <c r="Y41" s="8" t="s">
        <v>76</v>
      </c>
      <c r="Z41" s="230"/>
      <c r="AA41" s="230"/>
      <c r="AB41" s="230"/>
      <c r="AC41" s="230"/>
      <c r="AD41" s="60"/>
      <c r="AF41" s="60"/>
      <c r="AG41" s="237" t="s">
        <v>88</v>
      </c>
      <c r="AH41" s="238"/>
      <c r="AI41" s="50" t="s">
        <v>76</v>
      </c>
      <c r="AJ41" s="50"/>
    </row>
    <row r="42" spans="19:36" ht="21.75" customHeight="1">
      <c r="S42" s="274"/>
      <c r="T42" s="264"/>
      <c r="U42" s="264"/>
      <c r="V42" s="264"/>
      <c r="W42" s="264"/>
      <c r="X42" s="264"/>
      <c r="Z42" s="90"/>
      <c r="AA42" s="90"/>
      <c r="AB42" s="90"/>
      <c r="AC42" s="90"/>
      <c r="AD42" s="60"/>
      <c r="AF42" s="60"/>
      <c r="AG42" s="91"/>
      <c r="AH42" s="92"/>
      <c r="AI42" s="50"/>
      <c r="AJ42" s="50"/>
    </row>
    <row r="43" spans="19:34" ht="20.25" customHeight="1">
      <c r="S43" s="274"/>
      <c r="T43" s="8" t="s">
        <v>89</v>
      </c>
      <c r="Y43" s="8" t="s">
        <v>76</v>
      </c>
      <c r="Z43" s="230">
        <f>Z34+Z36+Z37+Z39</f>
        <v>191642</v>
      </c>
      <c r="AA43" s="230"/>
      <c r="AB43" s="230"/>
      <c r="AC43" s="230"/>
      <c r="AD43" s="60"/>
      <c r="AF43" s="23"/>
      <c r="AG43" s="39"/>
      <c r="AH43" s="23"/>
    </row>
    <row r="44" spans="19:34" ht="11.25" customHeight="1">
      <c r="S44" s="274"/>
      <c r="T44" s="8" t="s">
        <v>90</v>
      </c>
      <c r="Y44" s="8" t="s">
        <v>76</v>
      </c>
      <c r="Z44" s="265" t="s">
        <v>249</v>
      </c>
      <c r="AA44" s="230"/>
      <c r="AB44" s="230"/>
      <c r="AC44" s="230"/>
      <c r="AD44" s="60"/>
      <c r="AF44" s="23"/>
      <c r="AG44" s="39"/>
      <c r="AH44" s="23"/>
    </row>
    <row r="45" spans="9:34" ht="15" customHeight="1">
      <c r="I45" s="64"/>
      <c r="S45" s="274"/>
      <c r="T45" s="8" t="s">
        <v>91</v>
      </c>
      <c r="Y45" s="8" t="s">
        <v>76</v>
      </c>
      <c r="Z45" s="230">
        <f>Z43</f>
        <v>191642</v>
      </c>
      <c r="AA45" s="230"/>
      <c r="AB45" s="230"/>
      <c r="AC45" s="230"/>
      <c r="AD45" s="60"/>
      <c r="AF45" s="23"/>
      <c r="AG45" s="39"/>
      <c r="AH45" s="23"/>
    </row>
    <row r="46" spans="19:34" ht="18.75" customHeight="1">
      <c r="S46" s="274"/>
      <c r="T46" s="8" t="s">
        <v>92</v>
      </c>
      <c r="AF46" s="23"/>
      <c r="AG46" s="39"/>
      <c r="AH46" s="23"/>
    </row>
    <row r="47" spans="19:35" ht="32.25" customHeight="1">
      <c r="S47" s="274"/>
      <c r="T47" s="268" t="str">
        <f>words!B24</f>
        <v>(One Lakh Ninety one Thousand Six Hundred and Forty two rupees only)</v>
      </c>
      <c r="U47" s="269"/>
      <c r="V47" s="269"/>
      <c r="W47" s="269"/>
      <c r="X47" s="269"/>
      <c r="Y47" s="269"/>
      <c r="Z47" s="269"/>
      <c r="AA47" s="269"/>
      <c r="AB47" s="269"/>
      <c r="AC47" s="269"/>
      <c r="AD47" s="269"/>
      <c r="AE47" s="269"/>
      <c r="AF47" s="270"/>
      <c r="AG47" s="65"/>
      <c r="AH47" s="23"/>
      <c r="AI47" s="66" t="s">
        <v>93</v>
      </c>
    </row>
    <row r="48" spans="19:37" ht="21" customHeight="1">
      <c r="S48" s="274"/>
      <c r="T48" s="271"/>
      <c r="U48" s="271"/>
      <c r="V48" s="271"/>
      <c r="W48" s="271"/>
      <c r="X48" s="271"/>
      <c r="Y48" s="271"/>
      <c r="Z48" s="271"/>
      <c r="AA48" s="271"/>
      <c r="AB48" s="271"/>
      <c r="AC48" s="271"/>
      <c r="AD48" s="271"/>
      <c r="AE48" s="271"/>
      <c r="AF48" s="272"/>
      <c r="AG48" s="67"/>
      <c r="AH48" s="27"/>
      <c r="AI48" s="27"/>
      <c r="AJ48" s="27"/>
      <c r="AK48" s="27"/>
    </row>
    <row r="49" spans="20:37" ht="11.25" customHeight="1">
      <c r="T49" s="61" t="s">
        <v>94</v>
      </c>
      <c r="U49" s="61"/>
      <c r="V49" s="61"/>
      <c r="W49" s="61"/>
      <c r="X49" s="61"/>
      <c r="Y49" s="61"/>
      <c r="Z49" s="61"/>
      <c r="AA49" s="61"/>
      <c r="AB49" s="61"/>
      <c r="AC49" s="61"/>
      <c r="AD49" s="61"/>
      <c r="AE49" s="61"/>
      <c r="AF49" s="61"/>
      <c r="AG49" s="61"/>
      <c r="AH49" s="61"/>
      <c r="AI49" s="61"/>
      <c r="AJ49" s="61"/>
      <c r="AK49" s="61"/>
    </row>
    <row r="50" spans="1:37" ht="10.5" customHeight="1">
      <c r="A50" s="273"/>
      <c r="B50" s="273"/>
      <c r="C50" s="273"/>
      <c r="D50" s="273"/>
      <c r="E50" s="273"/>
      <c r="F50" s="273"/>
      <c r="G50" s="273"/>
      <c r="H50" s="273"/>
      <c r="I50" s="273"/>
      <c r="J50" s="273"/>
      <c r="K50" s="273"/>
      <c r="L50" s="273"/>
      <c r="M50" s="273"/>
      <c r="N50" s="273"/>
      <c r="O50" s="68"/>
      <c r="P50" s="69"/>
      <c r="T50" s="70" t="s">
        <v>95</v>
      </c>
      <c r="U50" s="71"/>
      <c r="V50" s="71"/>
      <c r="W50" s="71"/>
      <c r="X50" s="71"/>
      <c r="Y50" s="71"/>
      <c r="Z50" s="71"/>
      <c r="AA50" s="71" t="s">
        <v>96</v>
      </c>
      <c r="AB50" s="71"/>
      <c r="AC50" s="71"/>
      <c r="AD50" s="71"/>
      <c r="AE50" s="71"/>
      <c r="AF50" s="71"/>
      <c r="AG50" s="71"/>
      <c r="AH50" s="71"/>
      <c r="AI50" s="71"/>
      <c r="AJ50" s="71"/>
      <c r="AK50" s="71"/>
    </row>
    <row r="51" spans="1:37" ht="10.5" customHeight="1">
      <c r="A51" s="273"/>
      <c r="B51" s="276"/>
      <c r="C51" s="276"/>
      <c r="D51" s="276"/>
      <c r="E51" s="276"/>
      <c r="F51" s="276"/>
      <c r="G51" s="276"/>
      <c r="H51" s="276"/>
      <c r="I51" s="276"/>
      <c r="J51" s="276"/>
      <c r="K51" s="276"/>
      <c r="L51" s="276"/>
      <c r="M51" s="276"/>
      <c r="N51" s="276"/>
      <c r="O51" s="276"/>
      <c r="P51" s="68"/>
      <c r="T51" s="70" t="s">
        <v>97</v>
      </c>
      <c r="U51" s="71"/>
      <c r="V51" s="71"/>
      <c r="W51" s="71"/>
      <c r="X51" s="71"/>
      <c r="Y51" s="71"/>
      <c r="Z51" s="71"/>
      <c r="AA51" s="71"/>
      <c r="AB51" s="71"/>
      <c r="AC51" s="71"/>
      <c r="AD51" s="71"/>
      <c r="AE51" s="71"/>
      <c r="AF51" s="71"/>
      <c r="AG51" s="71"/>
      <c r="AH51" s="71"/>
      <c r="AI51" s="71"/>
      <c r="AJ51" s="71"/>
      <c r="AK51" s="71"/>
    </row>
    <row r="52" spans="1:37" ht="12" customHeight="1">
      <c r="A52" s="273"/>
      <c r="B52" s="276"/>
      <c r="C52" s="276"/>
      <c r="D52" s="266"/>
      <c r="E52" s="266"/>
      <c r="F52" s="266"/>
      <c r="G52" s="266"/>
      <c r="H52" s="266"/>
      <c r="I52" s="266"/>
      <c r="J52" s="266"/>
      <c r="K52" s="266"/>
      <c r="L52" s="266"/>
      <c r="M52" s="266"/>
      <c r="N52" s="266"/>
      <c r="O52" s="266"/>
      <c r="P52" s="72"/>
      <c r="T52" s="70" t="s">
        <v>98</v>
      </c>
      <c r="U52" s="71"/>
      <c r="V52" s="71"/>
      <c r="W52" s="71"/>
      <c r="X52" s="71"/>
      <c r="Y52" s="71"/>
      <c r="Z52" s="71"/>
      <c r="AA52" s="71"/>
      <c r="AB52" s="71"/>
      <c r="AC52" s="71"/>
      <c r="AD52" s="71"/>
      <c r="AE52" s="71"/>
      <c r="AF52" s="71"/>
      <c r="AG52" s="71"/>
      <c r="AH52" s="71"/>
      <c r="AI52" s="71"/>
      <c r="AJ52" s="71"/>
      <c r="AK52" s="71"/>
    </row>
    <row r="53" spans="1:37" ht="17.25" customHeight="1" hidden="1">
      <c r="A53" s="273"/>
      <c r="B53" s="276"/>
      <c r="C53" s="276"/>
      <c r="D53" s="266"/>
      <c r="E53" s="267"/>
      <c r="F53" s="267"/>
      <c r="G53" s="267"/>
      <c r="H53" s="267"/>
      <c r="I53" s="266"/>
      <c r="J53" s="266"/>
      <c r="K53" s="267"/>
      <c r="L53" s="267"/>
      <c r="M53" s="267"/>
      <c r="N53" s="267"/>
      <c r="O53" s="266"/>
      <c r="P53" s="72"/>
      <c r="T53" s="70" t="s">
        <v>99</v>
      </c>
      <c r="U53" s="71"/>
      <c r="V53" s="71"/>
      <c r="W53" s="71"/>
      <c r="X53" s="71"/>
      <c r="Y53" s="71"/>
      <c r="Z53" s="71"/>
      <c r="AA53" s="71"/>
      <c r="AB53" s="71"/>
      <c r="AC53" s="71"/>
      <c r="AD53" s="71"/>
      <c r="AE53" s="71"/>
      <c r="AF53" s="71"/>
      <c r="AG53" s="71"/>
      <c r="AH53" s="71"/>
      <c r="AI53" s="71"/>
      <c r="AJ53" s="71"/>
      <c r="AK53" s="71"/>
    </row>
    <row r="54" spans="1:37" ht="12.75" customHeight="1" hidden="1">
      <c r="A54" s="273"/>
      <c r="B54" s="276"/>
      <c r="C54" s="276"/>
      <c r="D54" s="266"/>
      <c r="E54" s="267"/>
      <c r="F54" s="267"/>
      <c r="G54" s="267"/>
      <c r="H54" s="267"/>
      <c r="I54" s="266"/>
      <c r="J54" s="266"/>
      <c r="K54" s="267"/>
      <c r="L54" s="267"/>
      <c r="M54" s="267"/>
      <c r="N54" s="267"/>
      <c r="O54" s="266"/>
      <c r="P54" s="68"/>
      <c r="T54" s="71"/>
      <c r="U54" s="71"/>
      <c r="V54" s="71"/>
      <c r="W54" s="71"/>
      <c r="X54" s="71"/>
      <c r="Y54" s="71"/>
      <c r="Z54" s="71"/>
      <c r="AA54" s="71"/>
      <c r="AB54" s="71"/>
      <c r="AC54" s="71"/>
      <c r="AD54" s="71"/>
      <c r="AE54" s="71"/>
      <c r="AF54" s="71"/>
      <c r="AG54" s="71"/>
      <c r="AH54" s="71"/>
      <c r="AI54" s="71"/>
      <c r="AJ54" s="71"/>
      <c r="AK54" s="71"/>
    </row>
    <row r="55" spans="1:37" ht="16.5" customHeight="1">
      <c r="A55" s="273"/>
      <c r="B55" s="276"/>
      <c r="C55" s="276"/>
      <c r="D55" s="266"/>
      <c r="E55" s="267"/>
      <c r="F55" s="267"/>
      <c r="G55" s="267"/>
      <c r="H55" s="267"/>
      <c r="I55" s="266"/>
      <c r="J55" s="266"/>
      <c r="K55" s="267"/>
      <c r="L55" s="267"/>
      <c r="M55" s="267"/>
      <c r="N55" s="267"/>
      <c r="O55" s="266"/>
      <c r="P55" s="68"/>
      <c r="T55" s="71"/>
      <c r="U55" s="71"/>
      <c r="V55" s="71">
        <v>1</v>
      </c>
      <c r="W55" s="71" t="s">
        <v>100</v>
      </c>
      <c r="Y55" s="71"/>
      <c r="Z55" s="71"/>
      <c r="AA55" s="71"/>
      <c r="AB55" s="71"/>
      <c r="AC55" s="73" t="s">
        <v>101</v>
      </c>
      <c r="AD55" s="71"/>
      <c r="AF55" s="71"/>
      <c r="AG55" s="71"/>
      <c r="AH55" s="71"/>
      <c r="AI55" s="71"/>
      <c r="AJ55" s="71"/>
      <c r="AK55" s="71"/>
    </row>
    <row r="56" spans="1:37" ht="9" customHeight="1">
      <c r="A56" s="74"/>
      <c r="B56" s="273"/>
      <c r="C56" s="273"/>
      <c r="D56" s="74"/>
      <c r="E56" s="74"/>
      <c r="F56" s="74"/>
      <c r="G56" s="74"/>
      <c r="H56" s="74"/>
      <c r="I56" s="74"/>
      <c r="J56" s="74"/>
      <c r="K56" s="74"/>
      <c r="L56" s="74"/>
      <c r="M56" s="74"/>
      <c r="N56" s="74"/>
      <c r="O56" s="74"/>
      <c r="P56" s="74"/>
      <c r="T56" s="75"/>
      <c r="U56" s="75"/>
      <c r="V56" s="71"/>
      <c r="W56" s="71" t="s">
        <v>102</v>
      </c>
      <c r="Y56" s="71"/>
      <c r="Z56" s="71"/>
      <c r="AA56" s="71"/>
      <c r="AB56" s="71"/>
      <c r="AC56" s="71"/>
      <c r="AD56" s="71"/>
      <c r="AF56" s="71"/>
      <c r="AG56" s="71"/>
      <c r="AH56" s="71"/>
      <c r="AI56" s="71"/>
      <c r="AJ56" s="71"/>
      <c r="AK56" s="71"/>
    </row>
    <row r="57" spans="1:37" ht="10.5" customHeight="1">
      <c r="A57" s="276"/>
      <c r="B57" s="273"/>
      <c r="C57" s="267"/>
      <c r="D57" s="276"/>
      <c r="E57" s="276"/>
      <c r="F57" s="276"/>
      <c r="G57" s="276"/>
      <c r="H57" s="276"/>
      <c r="I57" s="276"/>
      <c r="J57" s="276"/>
      <c r="K57" s="276"/>
      <c r="L57" s="276"/>
      <c r="M57" s="276"/>
      <c r="N57" s="276"/>
      <c r="O57" s="276"/>
      <c r="P57" s="23"/>
      <c r="T57" s="75"/>
      <c r="U57" s="75"/>
      <c r="V57" s="71">
        <v>2</v>
      </c>
      <c r="W57" s="71" t="s">
        <v>100</v>
      </c>
      <c r="Y57" s="71"/>
      <c r="Z57" s="71"/>
      <c r="AA57" s="71"/>
      <c r="AB57" s="71"/>
      <c r="AC57" s="71" t="s">
        <v>103</v>
      </c>
      <c r="AD57" s="71"/>
      <c r="AF57" s="71"/>
      <c r="AG57" s="71"/>
      <c r="AH57" s="71"/>
      <c r="AI57" s="71"/>
      <c r="AJ57" s="71"/>
      <c r="AK57" s="71"/>
    </row>
    <row r="58" spans="1:37" ht="11.25" customHeight="1">
      <c r="A58" s="267"/>
      <c r="B58" s="267"/>
      <c r="C58" s="267"/>
      <c r="D58" s="276"/>
      <c r="E58" s="276"/>
      <c r="F58" s="276"/>
      <c r="G58" s="276"/>
      <c r="H58" s="276"/>
      <c r="I58" s="276"/>
      <c r="J58" s="276"/>
      <c r="K58" s="276"/>
      <c r="L58" s="276"/>
      <c r="M58" s="276"/>
      <c r="N58" s="276"/>
      <c r="O58" s="276"/>
      <c r="P58" s="23"/>
      <c r="T58" s="75"/>
      <c r="U58" s="75"/>
      <c r="V58" s="71"/>
      <c r="W58" s="71" t="s">
        <v>104</v>
      </c>
      <c r="Y58" s="71"/>
      <c r="Z58" s="71"/>
      <c r="AA58" s="71"/>
      <c r="AB58" s="71"/>
      <c r="AC58" s="71"/>
      <c r="AD58" s="71"/>
      <c r="AE58" s="71"/>
      <c r="AF58" s="71"/>
      <c r="AG58" s="71"/>
      <c r="AH58" s="71"/>
      <c r="AI58" s="71"/>
      <c r="AJ58" s="71"/>
      <c r="AK58" s="71"/>
    </row>
    <row r="59" spans="1:37" ht="10.5" customHeight="1">
      <c r="A59" s="267"/>
      <c r="B59" s="267"/>
      <c r="C59" s="267"/>
      <c r="D59" s="276"/>
      <c r="E59" s="276"/>
      <c r="F59" s="276"/>
      <c r="G59" s="276"/>
      <c r="H59" s="276"/>
      <c r="I59" s="276"/>
      <c r="J59" s="276"/>
      <c r="K59" s="276"/>
      <c r="L59" s="276"/>
      <c r="M59" s="276"/>
      <c r="N59" s="276"/>
      <c r="O59" s="276"/>
      <c r="P59" s="23"/>
      <c r="T59" s="75"/>
      <c r="U59" s="75"/>
      <c r="V59" s="71"/>
      <c r="W59" s="71"/>
      <c r="X59" s="71"/>
      <c r="Y59" s="71"/>
      <c r="Z59" s="71"/>
      <c r="AA59" s="71"/>
      <c r="AB59" s="71"/>
      <c r="AC59" s="71"/>
      <c r="AD59" s="71"/>
      <c r="AE59" s="71"/>
      <c r="AF59" s="71"/>
      <c r="AG59" s="71"/>
      <c r="AH59" s="71"/>
      <c r="AI59" s="71"/>
      <c r="AJ59" s="71"/>
      <c r="AK59" s="71"/>
    </row>
    <row r="60" spans="1:37" ht="22.5" customHeight="1">
      <c r="A60" s="76"/>
      <c r="B60" s="273"/>
      <c r="C60" s="273"/>
      <c r="D60" s="23"/>
      <c r="E60" s="23"/>
      <c r="F60" s="23"/>
      <c r="G60" s="23"/>
      <c r="H60" s="23"/>
      <c r="I60" s="23"/>
      <c r="J60" s="23"/>
      <c r="K60" s="23"/>
      <c r="L60" s="23"/>
      <c r="M60" s="23"/>
      <c r="N60" s="23"/>
      <c r="O60" s="23"/>
      <c r="P60" s="23"/>
      <c r="T60" s="71"/>
      <c r="U60" s="71"/>
      <c r="V60" s="71"/>
      <c r="W60" s="71"/>
      <c r="X60" s="71"/>
      <c r="Y60" s="71"/>
      <c r="Z60" s="71"/>
      <c r="AA60" s="71"/>
      <c r="AB60" s="77" t="s">
        <v>105</v>
      </c>
      <c r="AC60" s="78"/>
      <c r="AD60" s="78"/>
      <c r="AE60" s="78"/>
      <c r="AF60" s="78"/>
      <c r="AG60" s="78"/>
      <c r="AH60" s="78"/>
      <c r="AI60" s="78"/>
      <c r="AJ60" s="78"/>
      <c r="AK60" s="78"/>
    </row>
  </sheetData>
  <sheetProtection formatCells="0" formatColumns="0" formatRows="0" insertColumns="0" insertRows="0" insertHyperlinks="0" deleteColumns="0" deleteRows="0" sort="0" autoFilter="0" pivotTables="0"/>
  <mergeCells count="83">
    <mergeCell ref="J19:P19"/>
    <mergeCell ref="T12:U13"/>
    <mergeCell ref="T31:W31"/>
    <mergeCell ref="T26:U26"/>
    <mergeCell ref="V12:AA13"/>
    <mergeCell ref="A11:B11"/>
    <mergeCell ref="V9:AA9"/>
    <mergeCell ref="A2:Q2"/>
    <mergeCell ref="I3:N3"/>
    <mergeCell ref="I4:N4"/>
    <mergeCell ref="T4:AK4"/>
    <mergeCell ref="T2:AK3"/>
    <mergeCell ref="I5:N5"/>
    <mergeCell ref="T5:AK5"/>
    <mergeCell ref="AD6:AE6"/>
    <mergeCell ref="T9:U9"/>
    <mergeCell ref="AI7:AK7"/>
    <mergeCell ref="Y7:AA7"/>
    <mergeCell ref="J9:P9"/>
    <mergeCell ref="B60:C60"/>
    <mergeCell ref="D51:I51"/>
    <mergeCell ref="G52:G55"/>
    <mergeCell ref="H52:H55"/>
    <mergeCell ref="I52:I55"/>
    <mergeCell ref="B57:C59"/>
    <mergeCell ref="G57:G59"/>
    <mergeCell ref="H57:H59"/>
    <mergeCell ref="E52:E55"/>
    <mergeCell ref="I57:I59"/>
    <mergeCell ref="M57:M59"/>
    <mergeCell ref="A51:A55"/>
    <mergeCell ref="E57:E59"/>
    <mergeCell ref="L57:L59"/>
    <mergeCell ref="A57:A59"/>
    <mergeCell ref="B56:C56"/>
    <mergeCell ref="B51:C55"/>
    <mergeCell ref="D52:D55"/>
    <mergeCell ref="D57:D59"/>
    <mergeCell ref="F52:F55"/>
    <mergeCell ref="J57:J59"/>
    <mergeCell ref="F57:F59"/>
    <mergeCell ref="Z45:AC45"/>
    <mergeCell ref="O57:O59"/>
    <mergeCell ref="J51:O51"/>
    <mergeCell ref="K57:K59"/>
    <mergeCell ref="N57:N59"/>
    <mergeCell ref="L52:L55"/>
    <mergeCell ref="K52:K55"/>
    <mergeCell ref="N52:N55"/>
    <mergeCell ref="M52:M55"/>
    <mergeCell ref="Z41:AC41"/>
    <mergeCell ref="T47:AF48"/>
    <mergeCell ref="A50:N50"/>
    <mergeCell ref="O52:O55"/>
    <mergeCell ref="S6:S48"/>
    <mergeCell ref="D11:P13"/>
    <mergeCell ref="J34:P34"/>
    <mergeCell ref="T29:V29"/>
    <mergeCell ref="J52:J55"/>
    <mergeCell ref="T39:X42"/>
    <mergeCell ref="Z43:AC43"/>
    <mergeCell ref="Z44:AC44"/>
    <mergeCell ref="Z34:AC34"/>
    <mergeCell ref="Z39:AC39"/>
    <mergeCell ref="Z38:AC38"/>
    <mergeCell ref="Z37:AC37"/>
    <mergeCell ref="T1:AK1"/>
    <mergeCell ref="T32:V32"/>
    <mergeCell ref="Z35:AC35"/>
    <mergeCell ref="Z36:AC36"/>
    <mergeCell ref="T22:U22"/>
    <mergeCell ref="AG12:AH13"/>
    <mergeCell ref="V10:AA11"/>
    <mergeCell ref="AG10:AH11"/>
    <mergeCell ref="AI10:AK11"/>
    <mergeCell ref="T10:U11"/>
    <mergeCell ref="AG39:AH39"/>
    <mergeCell ref="Z40:AC40"/>
    <mergeCell ref="AI12:AK13"/>
    <mergeCell ref="AG41:AH41"/>
    <mergeCell ref="Z23:AE24"/>
    <mergeCell ref="Z27:AE27"/>
    <mergeCell ref="Z20:AE21"/>
  </mergeCells>
  <printOptions/>
  <pageMargins left="0.37" right="0.29" top="0.25" bottom="0.25" header="0.25" footer="0"/>
  <pageSetup horizontalDpi="300" verticalDpi="300" orientation="portrait" paperSize="5" scale="105" r:id="rId1"/>
</worksheet>
</file>

<file path=xl/worksheets/sheet6.xml><?xml version="1.0" encoding="utf-8"?>
<worksheet xmlns="http://schemas.openxmlformats.org/spreadsheetml/2006/main" xmlns:r="http://schemas.openxmlformats.org/officeDocument/2006/relationships">
  <dimension ref="A2:DD39"/>
  <sheetViews>
    <sheetView zoomScalePageLayoutView="0" workbookViewId="0" topLeftCell="U1">
      <selection activeCell="A1" sqref="A1:T16384"/>
    </sheetView>
  </sheetViews>
  <sheetFormatPr defaultColWidth="5.7109375" defaultRowHeight="12" customHeight="1"/>
  <cols>
    <col min="1" max="1" width="15.8515625" style="93" hidden="1" customWidth="1"/>
    <col min="2" max="2" width="89.421875" style="93" hidden="1" customWidth="1"/>
    <col min="3" max="3" width="6.421875" style="93" hidden="1" customWidth="1"/>
    <col min="4" max="7" width="5.7109375" style="93" hidden="1" customWidth="1"/>
    <col min="8" max="8" width="7.8515625" style="93" hidden="1" customWidth="1"/>
    <col min="9" max="9" width="5.7109375" style="93" hidden="1" customWidth="1"/>
    <col min="10" max="10" width="10.28125" style="93" hidden="1" customWidth="1"/>
    <col min="11" max="17" width="5.7109375" style="93" hidden="1" customWidth="1"/>
    <col min="18" max="18" width="18.7109375" style="93" hidden="1" customWidth="1"/>
    <col min="19" max="19" width="10.7109375" style="93" hidden="1" customWidth="1"/>
    <col min="20" max="20" width="0" style="93" hidden="1" customWidth="1"/>
    <col min="21" max="16384" width="5.7109375" style="93" customWidth="1"/>
  </cols>
  <sheetData>
    <row r="2" spans="7:108" ht="12" customHeight="1" hidden="1">
      <c r="G2" s="93">
        <v>1</v>
      </c>
      <c r="H2" s="93">
        <v>2</v>
      </c>
      <c r="I2" s="93">
        <v>3</v>
      </c>
      <c r="J2" s="93">
        <v>4</v>
      </c>
      <c r="K2" s="93">
        <v>5</v>
      </c>
      <c r="L2" s="93">
        <v>6</v>
      </c>
      <c r="M2" s="93">
        <v>7</v>
      </c>
      <c r="Q2" s="93">
        <v>8</v>
      </c>
      <c r="R2" s="93">
        <v>9</v>
      </c>
      <c r="S2" s="93">
        <v>10</v>
      </c>
      <c r="T2" s="93">
        <v>11</v>
      </c>
      <c r="U2" s="93">
        <v>12</v>
      </c>
      <c r="V2" s="93">
        <v>13</v>
      </c>
      <c r="W2" s="93">
        <v>14</v>
      </c>
      <c r="X2" s="93">
        <v>15</v>
      </c>
      <c r="Y2" s="93">
        <v>16</v>
      </c>
      <c r="Z2" s="93">
        <v>17</v>
      </c>
      <c r="AA2" s="93">
        <v>18</v>
      </c>
      <c r="AB2" s="93">
        <v>19</v>
      </c>
      <c r="AC2" s="93">
        <v>20</v>
      </c>
      <c r="AD2" s="93">
        <v>21</v>
      </c>
      <c r="AE2" s="93">
        <v>22</v>
      </c>
      <c r="AF2" s="93">
        <v>23</v>
      </c>
      <c r="AG2" s="93">
        <v>24</v>
      </c>
      <c r="AH2" s="93">
        <v>25</v>
      </c>
      <c r="AI2" s="93">
        <v>26</v>
      </c>
      <c r="AJ2" s="93">
        <v>27</v>
      </c>
      <c r="AK2" s="93">
        <v>28</v>
      </c>
      <c r="AL2" s="93">
        <v>29</v>
      </c>
      <c r="AM2" s="93">
        <v>30</v>
      </c>
      <c r="AN2" s="93">
        <v>31</v>
      </c>
      <c r="AO2" s="93">
        <v>32</v>
      </c>
      <c r="AP2" s="93">
        <v>33</v>
      </c>
      <c r="AQ2" s="93">
        <v>34</v>
      </c>
      <c r="AR2" s="93">
        <v>35</v>
      </c>
      <c r="AS2" s="93">
        <v>36</v>
      </c>
      <c r="AT2" s="93">
        <v>37</v>
      </c>
      <c r="AU2" s="93">
        <v>38</v>
      </c>
      <c r="AV2" s="93">
        <v>39</v>
      </c>
      <c r="AW2" s="93">
        <v>40</v>
      </c>
      <c r="AX2" s="93">
        <v>41</v>
      </c>
      <c r="AY2" s="93">
        <v>42</v>
      </c>
      <c r="AZ2" s="93">
        <v>43</v>
      </c>
      <c r="BA2" s="93">
        <v>44</v>
      </c>
      <c r="BB2" s="93">
        <v>45</v>
      </c>
      <c r="BC2" s="93">
        <v>46</v>
      </c>
      <c r="BD2" s="93">
        <v>47</v>
      </c>
      <c r="BE2" s="93">
        <v>48</v>
      </c>
      <c r="BF2" s="93">
        <v>49</v>
      </c>
      <c r="BG2" s="93">
        <v>50</v>
      </c>
      <c r="BH2" s="93">
        <v>51</v>
      </c>
      <c r="BI2" s="93">
        <v>52</v>
      </c>
      <c r="BJ2" s="93">
        <v>53</v>
      </c>
      <c r="BK2" s="93">
        <v>54</v>
      </c>
      <c r="BL2" s="93">
        <v>55</v>
      </c>
      <c r="BM2" s="93">
        <v>56</v>
      </c>
      <c r="BN2" s="93">
        <v>57</v>
      </c>
      <c r="BO2" s="93">
        <v>58</v>
      </c>
      <c r="BP2" s="93">
        <v>59</v>
      </c>
      <c r="BQ2" s="93">
        <v>60</v>
      </c>
      <c r="BR2" s="93">
        <v>61</v>
      </c>
      <c r="BS2" s="93">
        <v>62</v>
      </c>
      <c r="BT2" s="93">
        <v>63</v>
      </c>
      <c r="BU2" s="93">
        <v>64</v>
      </c>
      <c r="BV2" s="93">
        <v>65</v>
      </c>
      <c r="BW2" s="93">
        <v>66</v>
      </c>
      <c r="BX2" s="93">
        <v>67</v>
      </c>
      <c r="BY2" s="93">
        <v>68</v>
      </c>
      <c r="BZ2" s="93">
        <v>69</v>
      </c>
      <c r="CA2" s="93">
        <v>70</v>
      </c>
      <c r="CB2" s="93">
        <v>71</v>
      </c>
      <c r="CC2" s="93">
        <v>72</v>
      </c>
      <c r="CD2" s="93">
        <v>73</v>
      </c>
      <c r="CE2" s="93">
        <v>74</v>
      </c>
      <c r="CF2" s="93">
        <v>75</v>
      </c>
      <c r="CG2" s="93">
        <v>76</v>
      </c>
      <c r="CH2" s="93">
        <v>77</v>
      </c>
      <c r="CI2" s="93">
        <v>78</v>
      </c>
      <c r="CJ2" s="93">
        <v>79</v>
      </c>
      <c r="CK2" s="93">
        <v>80</v>
      </c>
      <c r="CL2" s="93">
        <v>81</v>
      </c>
      <c r="CM2" s="93">
        <v>82</v>
      </c>
      <c r="CN2" s="93">
        <v>83</v>
      </c>
      <c r="CO2" s="93">
        <v>84</v>
      </c>
      <c r="CP2" s="93">
        <v>85</v>
      </c>
      <c r="CQ2" s="93">
        <v>86</v>
      </c>
      <c r="CR2" s="93">
        <v>87</v>
      </c>
      <c r="CS2" s="93">
        <v>88</v>
      </c>
      <c r="CT2" s="93">
        <v>89</v>
      </c>
      <c r="CU2" s="93">
        <v>90</v>
      </c>
      <c r="CV2" s="93">
        <v>91</v>
      </c>
      <c r="CW2" s="93">
        <v>92</v>
      </c>
      <c r="CX2" s="93">
        <v>93</v>
      </c>
      <c r="CY2" s="93">
        <v>94</v>
      </c>
      <c r="CZ2" s="93">
        <v>95</v>
      </c>
      <c r="DA2" s="93">
        <v>96</v>
      </c>
      <c r="DB2" s="93">
        <v>97</v>
      </c>
      <c r="DC2" s="93">
        <v>98</v>
      </c>
      <c r="DD2" s="93">
        <v>99</v>
      </c>
    </row>
    <row r="3" spans="7:108" ht="12" customHeight="1" hidden="1">
      <c r="G3" s="93" t="s">
        <v>117</v>
      </c>
      <c r="H3" s="94" t="s">
        <v>118</v>
      </c>
      <c r="I3" s="94" t="s">
        <v>119</v>
      </c>
      <c r="J3" s="94" t="s">
        <v>120</v>
      </c>
      <c r="K3" s="94" t="s">
        <v>121</v>
      </c>
      <c r="L3" s="94" t="s">
        <v>122</v>
      </c>
      <c r="M3" s="94" t="s">
        <v>123</v>
      </c>
      <c r="N3" s="94"/>
      <c r="O3" s="94"/>
      <c r="P3" s="94"/>
      <c r="Q3" s="94" t="s">
        <v>124</v>
      </c>
      <c r="R3" s="94" t="s">
        <v>125</v>
      </c>
      <c r="S3" s="94" t="s">
        <v>126</v>
      </c>
      <c r="T3" s="94" t="s">
        <v>127</v>
      </c>
      <c r="U3" s="94" t="s">
        <v>128</v>
      </c>
      <c r="V3" s="94" t="s">
        <v>129</v>
      </c>
      <c r="W3" s="94" t="s">
        <v>130</v>
      </c>
      <c r="X3" s="94" t="s">
        <v>131</v>
      </c>
      <c r="Y3" s="94" t="s">
        <v>132</v>
      </c>
      <c r="Z3" s="94" t="s">
        <v>133</v>
      </c>
      <c r="AA3" s="94" t="s">
        <v>134</v>
      </c>
      <c r="AB3" s="94" t="s">
        <v>135</v>
      </c>
      <c r="AC3" s="94" t="s">
        <v>136</v>
      </c>
      <c r="AD3" s="94" t="s">
        <v>137</v>
      </c>
      <c r="AE3" s="94" t="s">
        <v>138</v>
      </c>
      <c r="AF3" s="94" t="s">
        <v>139</v>
      </c>
      <c r="AG3" s="94" t="s">
        <v>140</v>
      </c>
      <c r="AH3" s="94" t="s">
        <v>141</v>
      </c>
      <c r="AI3" s="94" t="s">
        <v>142</v>
      </c>
      <c r="AJ3" s="94" t="s">
        <v>143</v>
      </c>
      <c r="AK3" s="94" t="s">
        <v>144</v>
      </c>
      <c r="AL3" s="94" t="s">
        <v>145</v>
      </c>
      <c r="AM3" s="94" t="s">
        <v>146</v>
      </c>
      <c r="AN3" s="94" t="s">
        <v>147</v>
      </c>
      <c r="AO3" s="94" t="s">
        <v>148</v>
      </c>
      <c r="AP3" s="94" t="s">
        <v>149</v>
      </c>
      <c r="AQ3" s="94" t="s">
        <v>150</v>
      </c>
      <c r="AR3" s="94" t="s">
        <v>151</v>
      </c>
      <c r="AS3" s="94" t="s">
        <v>152</v>
      </c>
      <c r="AT3" s="94" t="s">
        <v>153</v>
      </c>
      <c r="AU3" s="94" t="s">
        <v>154</v>
      </c>
      <c r="AV3" s="94" t="s">
        <v>155</v>
      </c>
      <c r="AW3" s="94" t="s">
        <v>156</v>
      </c>
      <c r="AX3" s="94" t="s">
        <v>157</v>
      </c>
      <c r="AY3" s="94" t="s">
        <v>158</v>
      </c>
      <c r="AZ3" s="94" t="s">
        <v>159</v>
      </c>
      <c r="BA3" s="94" t="s">
        <v>160</v>
      </c>
      <c r="BB3" s="94" t="s">
        <v>161</v>
      </c>
      <c r="BC3" s="94" t="s">
        <v>162</v>
      </c>
      <c r="BD3" s="94" t="s">
        <v>163</v>
      </c>
      <c r="BE3" s="94" t="s">
        <v>164</v>
      </c>
      <c r="BF3" s="94" t="s">
        <v>165</v>
      </c>
      <c r="BG3" s="94" t="s">
        <v>166</v>
      </c>
      <c r="BH3" s="94" t="s">
        <v>167</v>
      </c>
      <c r="BI3" s="94" t="s">
        <v>168</v>
      </c>
      <c r="BJ3" s="94" t="s">
        <v>169</v>
      </c>
      <c r="BK3" s="94" t="s">
        <v>170</v>
      </c>
      <c r="BL3" s="94" t="s">
        <v>171</v>
      </c>
      <c r="BM3" s="94" t="s">
        <v>172</v>
      </c>
      <c r="BN3" s="94" t="s">
        <v>173</v>
      </c>
      <c r="BO3" s="94" t="s">
        <v>174</v>
      </c>
      <c r="BP3" s="94" t="s">
        <v>175</v>
      </c>
      <c r="BQ3" s="94" t="s">
        <v>176</v>
      </c>
      <c r="BR3" s="94" t="s">
        <v>177</v>
      </c>
      <c r="BS3" s="94" t="s">
        <v>178</v>
      </c>
      <c r="BT3" s="94" t="s">
        <v>179</v>
      </c>
      <c r="BU3" s="94" t="s">
        <v>180</v>
      </c>
      <c r="BV3" s="94" t="s">
        <v>181</v>
      </c>
      <c r="BW3" s="94" t="s">
        <v>182</v>
      </c>
      <c r="BX3" s="94" t="s">
        <v>183</v>
      </c>
      <c r="BY3" s="94" t="s">
        <v>184</v>
      </c>
      <c r="BZ3" s="94" t="s">
        <v>185</v>
      </c>
      <c r="CA3" s="94" t="s">
        <v>186</v>
      </c>
      <c r="CB3" s="94" t="s">
        <v>187</v>
      </c>
      <c r="CC3" s="94" t="s">
        <v>188</v>
      </c>
      <c r="CD3" s="94" t="s">
        <v>189</v>
      </c>
      <c r="CE3" s="94" t="s">
        <v>190</v>
      </c>
      <c r="CF3" s="94" t="s">
        <v>191</v>
      </c>
      <c r="CG3" s="94" t="s">
        <v>192</v>
      </c>
      <c r="CH3" s="94" t="s">
        <v>193</v>
      </c>
      <c r="CI3" s="94" t="s">
        <v>194</v>
      </c>
      <c r="CJ3" s="94" t="s">
        <v>195</v>
      </c>
      <c r="CK3" s="94" t="s">
        <v>196</v>
      </c>
      <c r="CL3" s="94" t="s">
        <v>197</v>
      </c>
      <c r="CM3" s="94" t="s">
        <v>198</v>
      </c>
      <c r="CN3" s="94" t="s">
        <v>199</v>
      </c>
      <c r="CO3" s="94" t="s">
        <v>200</v>
      </c>
      <c r="CP3" s="94" t="s">
        <v>201</v>
      </c>
      <c r="CQ3" s="94" t="s">
        <v>202</v>
      </c>
      <c r="CR3" s="94" t="s">
        <v>203</v>
      </c>
      <c r="CS3" s="94" t="s">
        <v>204</v>
      </c>
      <c r="CT3" s="94" t="s">
        <v>205</v>
      </c>
      <c r="CU3" s="94" t="s">
        <v>206</v>
      </c>
      <c r="CV3" s="94" t="s">
        <v>207</v>
      </c>
      <c r="CW3" s="94" t="s">
        <v>208</v>
      </c>
      <c r="CX3" s="94" t="s">
        <v>209</v>
      </c>
      <c r="CY3" s="94" t="s">
        <v>210</v>
      </c>
      <c r="CZ3" s="94" t="s">
        <v>211</v>
      </c>
      <c r="DA3" s="94" t="s">
        <v>212</v>
      </c>
      <c r="DB3" s="94" t="s">
        <v>213</v>
      </c>
      <c r="DC3" s="94" t="s">
        <v>214</v>
      </c>
      <c r="DD3" s="94" t="s">
        <v>215</v>
      </c>
    </row>
    <row r="4" ht="12" customHeight="1" hidden="1"/>
    <row r="5" ht="12" customHeight="1" hidden="1"/>
    <row r="6" spans="18:19" ht="18.75" customHeight="1">
      <c r="R6" s="306" t="s">
        <v>216</v>
      </c>
      <c r="S6" s="306"/>
    </row>
    <row r="7" spans="1:19" ht="12" customHeight="1">
      <c r="A7" s="95" t="s">
        <v>217</v>
      </c>
      <c r="R7" s="307" t="s">
        <v>218</v>
      </c>
      <c r="S7" s="308"/>
    </row>
    <row r="8" spans="1:19" ht="17.25" customHeight="1">
      <c r="A8" s="95" t="s">
        <v>219</v>
      </c>
      <c r="R8" s="309" t="s">
        <v>220</v>
      </c>
      <c r="S8" s="310"/>
    </row>
    <row r="9" spans="1:19" ht="17.25" customHeight="1">
      <c r="A9" s="95" t="s">
        <v>221</v>
      </c>
      <c r="R9" s="307" t="s">
        <v>225</v>
      </c>
      <c r="S9" s="311"/>
    </row>
    <row r="10" ht="29.25" customHeight="1" thickBot="1">
      <c r="A10" s="95" t="s">
        <v>222</v>
      </c>
    </row>
    <row r="11" spans="3:10" ht="15" customHeight="1" hidden="1">
      <c r="C11" s="96"/>
      <c r="D11" s="96"/>
      <c r="E11" s="96"/>
      <c r="F11" s="96"/>
      <c r="G11" s="96"/>
      <c r="H11" s="96"/>
      <c r="I11" s="96"/>
      <c r="J11" s="96"/>
    </row>
    <row r="12" spans="3:12" ht="15" customHeight="1" hidden="1">
      <c r="C12" s="96"/>
      <c r="D12" s="96"/>
      <c r="E12" s="96"/>
      <c r="F12" s="96"/>
      <c r="L12" s="96"/>
    </row>
    <row r="13" spans="3:12" ht="15" customHeight="1" hidden="1">
      <c r="C13" s="96"/>
      <c r="D13" s="96"/>
      <c r="E13" s="96"/>
      <c r="F13" s="96"/>
      <c r="J13" s="96"/>
      <c r="K13" s="96"/>
      <c r="L13" s="96"/>
    </row>
    <row r="14" spans="3:12" ht="15" customHeight="1" hidden="1" thickBot="1">
      <c r="C14" s="96"/>
      <c r="D14" s="96"/>
      <c r="E14" s="96"/>
      <c r="F14" s="96"/>
      <c r="G14" s="96"/>
      <c r="H14" s="96"/>
      <c r="I14" s="96"/>
      <c r="J14" s="96"/>
      <c r="K14" s="96"/>
      <c r="L14" s="96"/>
    </row>
    <row r="15" spans="1:17" ht="27.75" customHeight="1" thickBot="1" thickTop="1">
      <c r="A15" s="97" t="s">
        <v>223</v>
      </c>
      <c r="B15" s="97" t="s">
        <v>224</v>
      </c>
      <c r="C15" s="94"/>
      <c r="D15" s="96"/>
      <c r="E15" s="94"/>
      <c r="F15" s="94"/>
      <c r="G15" s="94"/>
      <c r="H15" s="94"/>
      <c r="I15" s="94"/>
      <c r="J15" s="94"/>
      <c r="K15" s="94"/>
      <c r="L15" s="94"/>
      <c r="M15" s="94"/>
      <c r="N15" s="94"/>
      <c r="O15" s="94"/>
      <c r="P15" s="94"/>
      <c r="Q15" s="94"/>
    </row>
    <row r="16" spans="1:17" ht="34.5" customHeight="1" thickBot="1" thickTop="1">
      <c r="A16" s="98">
        <f>'[1]Form 47'!Z44</f>
        <v>43664</v>
      </c>
      <c r="B16" s="99" t="str">
        <f>IF(A16="","",CONCATENATE("(",Q16," rupees only)"))</f>
        <v>(Forty three Thousand Six Hundred and Sixty four rupees only)</v>
      </c>
      <c r="C16" s="100">
        <f>INT(A16/100000)</f>
        <v>0</v>
      </c>
      <c r="D16" s="96">
        <f>INT(A16/1000-C16*100)</f>
        <v>43</v>
      </c>
      <c r="E16" s="96">
        <f>INT(A16/100-C16*1000-D16*10)</f>
        <v>6</v>
      </c>
      <c r="F16" s="96">
        <f>INT(A16-C16*100000-D16*1000-E16*100)</f>
        <v>64</v>
      </c>
      <c r="G16" s="96">
        <f>IF(C16=0,"",LOOKUP(C16,$G$2:$DD$2,$G$3:$DD$3))</f>
      </c>
      <c r="H16" s="96" t="str">
        <f>IF(D16=0,"",LOOKUP(D16,$G$2:$DD$2,$G$3:$DD$3))</f>
        <v>Forty three</v>
      </c>
      <c r="I16" s="96" t="str">
        <f>IF(E16=0,"",LOOKUP(E16,$G$2:$R$2,$G$3:$R$3))</f>
        <v>Six</v>
      </c>
      <c r="J16" s="96" t="str">
        <f>IF(F16=0,"",LOOKUP(F16,$G$2:$DD$2,$G$3:$DD$3))</f>
        <v>Sixty four</v>
      </c>
      <c r="K16" s="96">
        <f>IF(AND(E16=0,F16=0),1,2)</f>
        <v>2</v>
      </c>
      <c r="L16" s="96">
        <f>IF(F16=0,3,4)</f>
        <v>4</v>
      </c>
      <c r="M16" s="96">
        <f>IF(OR(K16=1,L16=3),5,6)</f>
        <v>6</v>
      </c>
      <c r="N16" s="96">
        <f>IF(C16&gt;1," Lakhs ",IF(C16&gt;0," Lakh ",""))</f>
      </c>
      <c r="O16" s="96" t="str">
        <f>IF(D16&gt;0," Thousand ","")</f>
        <v> Thousand </v>
      </c>
      <c r="P16" s="96" t="str">
        <f>IF(E16&gt;0," Hundred ","")</f>
        <v> Hundred </v>
      </c>
      <c r="Q16" s="101" t="str">
        <f>IF(A16=0,"Zero",IF(A16&gt;0,TRIM(CONCATENATE(G16,N16,H16,O16,I16,P16,IF(AND(A16&gt;100,M16=6)," and ",""),J16)),""))</f>
        <v>Forty three Thousand Six Hundred and Sixty four</v>
      </c>
    </row>
    <row r="17" spans="1:17" ht="34.5" customHeight="1" thickBot="1" thickTop="1">
      <c r="A17" s="98">
        <f>A16+1</f>
        <v>43665</v>
      </c>
      <c r="B17" s="99" t="str">
        <f aca="true" t="shared" si="0" ref="B17:B39">IF(A17="","",CONCATENATE("(",Q17," rupees only)"))</f>
        <v>(Forty three Thousand Six Hundred and Sixty five rupees only)</v>
      </c>
      <c r="C17" s="100">
        <f>INT(A17/100000)</f>
        <v>0</v>
      </c>
      <c r="D17" s="96">
        <f>INT(A17/1000-C17*100)</f>
        <v>43</v>
      </c>
      <c r="E17" s="96">
        <f>INT(A17/100-C17*1000-D17*10)</f>
        <v>6</v>
      </c>
      <c r="F17" s="96">
        <f>INT(A17-C17*100000-D17*1000-E17*100)</f>
        <v>65</v>
      </c>
      <c r="G17" s="96">
        <f>IF(C17=0,"",LOOKUP(C17,$G$2:$DD$2,$G$3:$DD$3))</f>
      </c>
      <c r="H17" s="96" t="str">
        <f>IF(D17=0,"",LOOKUP(D17,$G$2:$DD$2,$G$3:$DD$3))</f>
        <v>Forty three</v>
      </c>
      <c r="I17" s="96" t="str">
        <f>IF(E17=0,"",LOOKUP(E17,$G$2:$R$2,$G$3:$R$3))</f>
        <v>Six</v>
      </c>
      <c r="J17" s="96" t="str">
        <f>IF(F17=0,"",LOOKUP(F17,$G$2:$DD$2,$G$3:$DD$3))</f>
        <v>Sixty five</v>
      </c>
      <c r="K17" s="96">
        <f>IF(AND(E17=0,F17=0),1,2)</f>
        <v>2</v>
      </c>
      <c r="L17" s="96">
        <f>IF(F17=0,3,4)</f>
        <v>4</v>
      </c>
      <c r="M17" s="96">
        <f>IF(OR(K17=1,L17=3),5,6)</f>
        <v>6</v>
      </c>
      <c r="N17" s="96">
        <f>IF(C17&gt;1," Lakhs ",IF(C17&gt;0," Lakh ",""))</f>
      </c>
      <c r="O17" s="96" t="str">
        <f>IF(D17&gt;0," Thousand ","")</f>
        <v> Thousand </v>
      </c>
      <c r="P17" s="96" t="str">
        <f>IF(E17&gt;0," Hundred ","")</f>
        <v> Hundred </v>
      </c>
      <c r="Q17" s="101" t="str">
        <f>IF(A17=0,"Zero",IF(A17&gt;0,TRIM(CONCATENATE(G17,N17,H17,O17,I17,P17,IF(AND(A17&gt;100,M17=6)," and ",""),J17)),""))</f>
        <v>Forty three Thousand Six Hundred and Sixty five</v>
      </c>
    </row>
    <row r="18" spans="1:17" ht="34.5" customHeight="1" thickBot="1" thickTop="1">
      <c r="A18" s="102">
        <v>8965</v>
      </c>
      <c r="B18" s="99" t="str">
        <f t="shared" si="0"/>
        <v>(Eight Thousand Nine Hundred and Sixty five rupees only)</v>
      </c>
      <c r="C18" s="100">
        <f aca="true" t="shared" si="1" ref="C18:C39">INT(A18/100000)</f>
        <v>0</v>
      </c>
      <c r="D18" s="96">
        <f aca="true" t="shared" si="2" ref="D18:D39">INT(A18/1000-C18*100)</f>
        <v>8</v>
      </c>
      <c r="E18" s="96">
        <f aca="true" t="shared" si="3" ref="E18:E39">INT(A18/100-C18*1000-D18*10)</f>
        <v>9</v>
      </c>
      <c r="F18" s="96">
        <f aca="true" t="shared" si="4" ref="F18:F39">INT(A18-C18*100000-D18*1000-E18*100)</f>
        <v>65</v>
      </c>
      <c r="G18" s="96">
        <f aca="true" t="shared" si="5" ref="G18:G39">IF(C18=0,"",LOOKUP(C18,$G$2:$DD$2,$G$3:$DD$3))</f>
      </c>
      <c r="H18" s="96" t="str">
        <f aca="true" t="shared" si="6" ref="H18:H39">IF(D18=0,"",LOOKUP(D18,$G$2:$DD$2,$G$3:$DD$3))</f>
        <v>Eight</v>
      </c>
      <c r="I18" s="96" t="str">
        <f aca="true" t="shared" si="7" ref="I18:I39">IF(E18=0,"",LOOKUP(E18,$G$2:$R$2,$G$3:$R$3))</f>
        <v>Nine</v>
      </c>
      <c r="J18" s="96" t="str">
        <f aca="true" t="shared" si="8" ref="J18:J39">IF(F18=0,"",LOOKUP(F18,$G$2:$DD$2,$G$3:$DD$3))</f>
        <v>Sixty five</v>
      </c>
      <c r="K18" s="96">
        <f aca="true" t="shared" si="9" ref="K18:K39">IF(AND(E18=0,F18=0),1,2)</f>
        <v>2</v>
      </c>
      <c r="L18" s="96">
        <f aca="true" t="shared" si="10" ref="L18:L39">IF(F18=0,3,4)</f>
        <v>4</v>
      </c>
      <c r="M18" s="96">
        <f aca="true" t="shared" si="11" ref="M18:M39">IF(OR(K18=1,L18=3),5,6)</f>
        <v>6</v>
      </c>
      <c r="N18" s="96">
        <f aca="true" t="shared" si="12" ref="N18:N39">IF(C18&gt;1," Lakhs ",IF(C18&gt;0," Lakh ",""))</f>
      </c>
      <c r="O18" s="96" t="str">
        <f aca="true" t="shared" si="13" ref="O18:O39">IF(D18&gt;0," Thousand ","")</f>
        <v> Thousand </v>
      </c>
      <c r="P18" s="96" t="str">
        <f aca="true" t="shared" si="14" ref="P18:P39">IF(E18&gt;0," Hundred ","")</f>
        <v> Hundred </v>
      </c>
      <c r="Q18" s="101" t="str">
        <f aca="true" t="shared" si="15" ref="Q18:Q39">IF(A18=0,"Zero",IF(A18&gt;0,TRIM(CONCATENATE(G18,N18,H18,O18,I18,P18,IF(AND(A18&gt;100,M18=6)," and ",""),J18)),""))</f>
        <v>Eight Thousand Nine Hundred and Sixty five</v>
      </c>
    </row>
    <row r="19" spans="1:17" ht="34.5" customHeight="1" thickBot="1" thickTop="1">
      <c r="A19" s="102">
        <v>100</v>
      </c>
      <c r="B19" s="99" t="str">
        <f t="shared" si="0"/>
        <v>(One Hundred rupees only)</v>
      </c>
      <c r="C19" s="100">
        <f t="shared" si="1"/>
        <v>0</v>
      </c>
      <c r="D19" s="96">
        <f t="shared" si="2"/>
        <v>0</v>
      </c>
      <c r="E19" s="96">
        <f t="shared" si="3"/>
        <v>1</v>
      </c>
      <c r="F19" s="96">
        <f t="shared" si="4"/>
        <v>0</v>
      </c>
      <c r="G19" s="96">
        <f t="shared" si="5"/>
      </c>
      <c r="H19" s="96">
        <f t="shared" si="6"/>
      </c>
      <c r="I19" s="96" t="str">
        <f t="shared" si="7"/>
        <v>One</v>
      </c>
      <c r="J19" s="96">
        <f t="shared" si="8"/>
      </c>
      <c r="K19" s="96">
        <f t="shared" si="9"/>
        <v>2</v>
      </c>
      <c r="L19" s="96">
        <f t="shared" si="10"/>
        <v>3</v>
      </c>
      <c r="M19" s="96">
        <f t="shared" si="11"/>
        <v>5</v>
      </c>
      <c r="N19" s="96">
        <f t="shared" si="12"/>
      </c>
      <c r="O19" s="96">
        <f t="shared" si="13"/>
      </c>
      <c r="P19" s="96" t="str">
        <f t="shared" si="14"/>
        <v> Hundred </v>
      </c>
      <c r="Q19" s="101" t="str">
        <f t="shared" si="15"/>
        <v>One Hundred</v>
      </c>
    </row>
    <row r="20" spans="1:17" ht="34.5" customHeight="1" thickBot="1" thickTop="1">
      <c r="A20" s="102">
        <v>10</v>
      </c>
      <c r="B20" s="99" t="str">
        <f t="shared" si="0"/>
        <v>(Ten rupees only)</v>
      </c>
      <c r="C20" s="100">
        <f t="shared" si="1"/>
        <v>0</v>
      </c>
      <c r="D20" s="96">
        <f t="shared" si="2"/>
        <v>0</v>
      </c>
      <c r="E20" s="96">
        <f t="shared" si="3"/>
        <v>0</v>
      </c>
      <c r="F20" s="96">
        <f t="shared" si="4"/>
        <v>10</v>
      </c>
      <c r="G20" s="96">
        <f t="shared" si="5"/>
      </c>
      <c r="H20" s="96">
        <f t="shared" si="6"/>
      </c>
      <c r="I20" s="96">
        <f t="shared" si="7"/>
      </c>
      <c r="J20" s="96" t="str">
        <f t="shared" si="8"/>
        <v>Ten</v>
      </c>
      <c r="K20" s="96">
        <f t="shared" si="9"/>
        <v>2</v>
      </c>
      <c r="L20" s="96">
        <f t="shared" si="10"/>
        <v>4</v>
      </c>
      <c r="M20" s="96">
        <f t="shared" si="11"/>
        <v>6</v>
      </c>
      <c r="N20" s="96">
        <f t="shared" si="12"/>
      </c>
      <c r="O20" s="96">
        <f t="shared" si="13"/>
      </c>
      <c r="P20" s="96">
        <f t="shared" si="14"/>
      </c>
      <c r="Q20" s="101" t="str">
        <f t="shared" si="15"/>
        <v>Ten</v>
      </c>
    </row>
    <row r="21" spans="1:17" ht="34.5" customHeight="1" thickBot="1" thickTop="1">
      <c r="A21" s="102">
        <v>101</v>
      </c>
      <c r="B21" s="99" t="str">
        <f t="shared" si="0"/>
        <v>(One Hundred and One rupees only)</v>
      </c>
      <c r="C21" s="100">
        <f t="shared" si="1"/>
        <v>0</v>
      </c>
      <c r="D21" s="96">
        <f t="shared" si="2"/>
        <v>0</v>
      </c>
      <c r="E21" s="96">
        <f t="shared" si="3"/>
        <v>1</v>
      </c>
      <c r="F21" s="96">
        <f t="shared" si="4"/>
        <v>1</v>
      </c>
      <c r="G21" s="96">
        <f t="shared" si="5"/>
      </c>
      <c r="H21" s="96">
        <f t="shared" si="6"/>
      </c>
      <c r="I21" s="96" t="str">
        <f t="shared" si="7"/>
        <v>One</v>
      </c>
      <c r="J21" s="96" t="str">
        <f t="shared" si="8"/>
        <v>One</v>
      </c>
      <c r="K21" s="96">
        <f t="shared" si="9"/>
        <v>2</v>
      </c>
      <c r="L21" s="96">
        <f t="shared" si="10"/>
        <v>4</v>
      </c>
      <c r="M21" s="96">
        <f t="shared" si="11"/>
        <v>6</v>
      </c>
      <c r="N21" s="96">
        <f t="shared" si="12"/>
      </c>
      <c r="O21" s="96">
        <f t="shared" si="13"/>
      </c>
      <c r="P21" s="96" t="str">
        <f t="shared" si="14"/>
        <v> Hundred </v>
      </c>
      <c r="Q21" s="101" t="str">
        <f t="shared" si="15"/>
        <v>One Hundred and One</v>
      </c>
    </row>
    <row r="22" spans="1:17" ht="34.5" customHeight="1" thickBot="1" thickTop="1">
      <c r="A22" s="98">
        <f>'[1]GPF'!G37</f>
        <v>105615</v>
      </c>
      <c r="B22" s="99" t="str">
        <f t="shared" si="0"/>
        <v>(One Lakh Five Thousand Six Hundred and Fifteen rupees only)</v>
      </c>
      <c r="C22" s="100">
        <f t="shared" si="1"/>
        <v>1</v>
      </c>
      <c r="D22" s="96">
        <f t="shared" si="2"/>
        <v>5</v>
      </c>
      <c r="E22" s="96">
        <f t="shared" si="3"/>
        <v>6</v>
      </c>
      <c r="F22" s="96">
        <f t="shared" si="4"/>
        <v>15</v>
      </c>
      <c r="G22" s="96" t="str">
        <f t="shared" si="5"/>
        <v>One</v>
      </c>
      <c r="H22" s="96" t="str">
        <f t="shared" si="6"/>
        <v>Five</v>
      </c>
      <c r="I22" s="96" t="str">
        <f t="shared" si="7"/>
        <v>Six</v>
      </c>
      <c r="J22" s="96" t="str">
        <f t="shared" si="8"/>
        <v>Fifteen</v>
      </c>
      <c r="K22" s="96">
        <f t="shared" si="9"/>
        <v>2</v>
      </c>
      <c r="L22" s="96">
        <f t="shared" si="10"/>
        <v>4</v>
      </c>
      <c r="M22" s="96">
        <f t="shared" si="11"/>
        <v>6</v>
      </c>
      <c r="N22" s="96" t="str">
        <f t="shared" si="12"/>
        <v> Lakh </v>
      </c>
      <c r="O22" s="96" t="str">
        <f t="shared" si="13"/>
        <v> Thousand </v>
      </c>
      <c r="P22" s="96" t="str">
        <f t="shared" si="14"/>
        <v> Hundred </v>
      </c>
      <c r="Q22" s="101" t="str">
        <f t="shared" si="15"/>
        <v>One Lakh Five Thousand Six Hundred and Fifteen</v>
      </c>
    </row>
    <row r="23" spans="1:17" ht="34.5" customHeight="1" thickBot="1" thickTop="1">
      <c r="A23" s="98">
        <f>'[1]CP'!F33</f>
        <v>50457</v>
      </c>
      <c r="B23" s="99" t="str">
        <f t="shared" si="0"/>
        <v>(Fifty Thousand Four Hundred and Fifty seven rupees only)</v>
      </c>
      <c r="C23" s="100">
        <f t="shared" si="1"/>
        <v>0</v>
      </c>
      <c r="D23" s="96">
        <f t="shared" si="2"/>
        <v>50</v>
      </c>
      <c r="E23" s="96">
        <f t="shared" si="3"/>
        <v>4</v>
      </c>
      <c r="F23" s="96">
        <f t="shared" si="4"/>
        <v>57</v>
      </c>
      <c r="G23" s="96">
        <f t="shared" si="5"/>
      </c>
      <c r="H23" s="96" t="str">
        <f t="shared" si="6"/>
        <v>Fifty</v>
      </c>
      <c r="I23" s="96" t="str">
        <f t="shared" si="7"/>
        <v>Four</v>
      </c>
      <c r="J23" s="96" t="str">
        <f t="shared" si="8"/>
        <v>Fifty seven</v>
      </c>
      <c r="K23" s="96">
        <f t="shared" si="9"/>
        <v>2</v>
      </c>
      <c r="L23" s="96">
        <f t="shared" si="10"/>
        <v>4</v>
      </c>
      <c r="M23" s="96">
        <f t="shared" si="11"/>
        <v>6</v>
      </c>
      <c r="N23" s="96">
        <f t="shared" si="12"/>
      </c>
      <c r="O23" s="96" t="str">
        <f t="shared" si="13"/>
        <v> Thousand </v>
      </c>
      <c r="P23" s="96" t="str">
        <f t="shared" si="14"/>
        <v> Hundred </v>
      </c>
      <c r="Q23" s="101" t="str">
        <f t="shared" si="15"/>
        <v>Fifty Thousand Four Hundred and Fifty seven</v>
      </c>
    </row>
    <row r="24" spans="1:17" ht="34.5" customHeight="1" thickBot="1" thickTop="1">
      <c r="A24" s="102" t="str">
        <f>'47 In'!J30</f>
        <v>191642.00</v>
      </c>
      <c r="B24" s="99" t="str">
        <f t="shared" si="0"/>
        <v>(One Lakh Ninety one Thousand Six Hundred and Forty two rupees only)</v>
      </c>
      <c r="C24" s="100">
        <f t="shared" si="1"/>
        <v>1</v>
      </c>
      <c r="D24" s="96">
        <f t="shared" si="2"/>
        <v>91</v>
      </c>
      <c r="E24" s="96">
        <f t="shared" si="3"/>
        <v>6</v>
      </c>
      <c r="F24" s="96">
        <f t="shared" si="4"/>
        <v>42</v>
      </c>
      <c r="G24" s="96" t="str">
        <f t="shared" si="5"/>
        <v>One</v>
      </c>
      <c r="H24" s="96" t="str">
        <f t="shared" si="6"/>
        <v>Ninety one</v>
      </c>
      <c r="I24" s="96" t="str">
        <f t="shared" si="7"/>
        <v>Six</v>
      </c>
      <c r="J24" s="96" t="str">
        <f t="shared" si="8"/>
        <v>Forty two</v>
      </c>
      <c r="K24" s="96">
        <f t="shared" si="9"/>
        <v>2</v>
      </c>
      <c r="L24" s="96">
        <f t="shared" si="10"/>
        <v>4</v>
      </c>
      <c r="M24" s="96">
        <f t="shared" si="11"/>
        <v>6</v>
      </c>
      <c r="N24" s="96" t="str">
        <f t="shared" si="12"/>
        <v> Lakh </v>
      </c>
      <c r="O24" s="96" t="str">
        <f t="shared" si="13"/>
        <v> Thousand </v>
      </c>
      <c r="P24" s="96" t="str">
        <f t="shared" si="14"/>
        <v> Hundred </v>
      </c>
      <c r="Q24" s="101" t="str">
        <f t="shared" si="15"/>
        <v>One Lakh Ninety one Thousand Six Hundred and Forty two</v>
      </c>
    </row>
    <row r="25" spans="1:17" ht="34.5" customHeight="1" thickBot="1" thickTop="1">
      <c r="A25" s="102">
        <f>A24+1</f>
        <v>191643</v>
      </c>
      <c r="B25" s="99" t="str">
        <f t="shared" si="0"/>
        <v>(One Lakh Ninety one Thousand Six Hundred and Forty three rupees only)</v>
      </c>
      <c r="C25" s="100">
        <f t="shared" si="1"/>
        <v>1</v>
      </c>
      <c r="D25" s="96">
        <f t="shared" si="2"/>
        <v>91</v>
      </c>
      <c r="E25" s="96">
        <f t="shared" si="3"/>
        <v>6</v>
      </c>
      <c r="F25" s="96">
        <f t="shared" si="4"/>
        <v>43</v>
      </c>
      <c r="G25" s="96" t="str">
        <f t="shared" si="5"/>
        <v>One</v>
      </c>
      <c r="H25" s="96" t="str">
        <f t="shared" si="6"/>
        <v>Ninety one</v>
      </c>
      <c r="I25" s="96" t="str">
        <f t="shared" si="7"/>
        <v>Six</v>
      </c>
      <c r="J25" s="96" t="str">
        <f t="shared" si="8"/>
        <v>Forty three</v>
      </c>
      <c r="K25" s="96">
        <f t="shared" si="9"/>
        <v>2</v>
      </c>
      <c r="L25" s="96">
        <f t="shared" si="10"/>
        <v>4</v>
      </c>
      <c r="M25" s="96">
        <f t="shared" si="11"/>
        <v>6</v>
      </c>
      <c r="N25" s="96" t="str">
        <f t="shared" si="12"/>
        <v> Lakh </v>
      </c>
      <c r="O25" s="96" t="str">
        <f t="shared" si="13"/>
        <v> Thousand </v>
      </c>
      <c r="P25" s="96" t="str">
        <f t="shared" si="14"/>
        <v> Hundred </v>
      </c>
      <c r="Q25" s="101" t="str">
        <f t="shared" si="15"/>
        <v>One Lakh Ninety one Thousand Six Hundred and Forty three</v>
      </c>
    </row>
    <row r="26" spans="1:17" ht="34.5" customHeight="1" thickBot="1" thickTop="1">
      <c r="A26" s="102"/>
      <c r="B26" s="99">
        <f t="shared" si="0"/>
      </c>
      <c r="C26" s="100">
        <f t="shared" si="1"/>
        <v>0</v>
      </c>
      <c r="D26" s="96">
        <f t="shared" si="2"/>
        <v>0</v>
      </c>
      <c r="E26" s="96">
        <f t="shared" si="3"/>
        <v>0</v>
      </c>
      <c r="F26" s="96">
        <f t="shared" si="4"/>
        <v>0</v>
      </c>
      <c r="G26" s="96">
        <f t="shared" si="5"/>
      </c>
      <c r="H26" s="96">
        <f t="shared" si="6"/>
      </c>
      <c r="I26" s="96">
        <f t="shared" si="7"/>
      </c>
      <c r="J26" s="96">
        <f t="shared" si="8"/>
      </c>
      <c r="K26" s="96">
        <f t="shared" si="9"/>
        <v>1</v>
      </c>
      <c r="L26" s="96">
        <f t="shared" si="10"/>
        <v>3</v>
      </c>
      <c r="M26" s="96">
        <f t="shared" si="11"/>
        <v>5</v>
      </c>
      <c r="N26" s="96">
        <f t="shared" si="12"/>
      </c>
      <c r="O26" s="96">
        <f t="shared" si="13"/>
      </c>
      <c r="P26" s="96">
        <f t="shared" si="14"/>
      </c>
      <c r="Q26" s="101" t="str">
        <f t="shared" si="15"/>
        <v>Zero</v>
      </c>
    </row>
    <row r="27" spans="1:17" ht="34.5" customHeight="1" thickBot="1" thickTop="1">
      <c r="A27" s="102"/>
      <c r="B27" s="99">
        <f t="shared" si="0"/>
      </c>
      <c r="C27" s="100">
        <f t="shared" si="1"/>
        <v>0</v>
      </c>
      <c r="D27" s="96">
        <f t="shared" si="2"/>
        <v>0</v>
      </c>
      <c r="E27" s="96">
        <f t="shared" si="3"/>
        <v>0</v>
      </c>
      <c r="F27" s="96">
        <f t="shared" si="4"/>
        <v>0</v>
      </c>
      <c r="G27" s="96">
        <f t="shared" si="5"/>
      </c>
      <c r="H27" s="96">
        <f t="shared" si="6"/>
      </c>
      <c r="I27" s="96">
        <f t="shared" si="7"/>
      </c>
      <c r="J27" s="96">
        <f t="shared" si="8"/>
      </c>
      <c r="K27" s="96">
        <f t="shared" si="9"/>
        <v>1</v>
      </c>
      <c r="L27" s="96">
        <f t="shared" si="10"/>
        <v>3</v>
      </c>
      <c r="M27" s="96">
        <f t="shared" si="11"/>
        <v>5</v>
      </c>
      <c r="N27" s="96">
        <f t="shared" si="12"/>
      </c>
      <c r="O27" s="96">
        <f t="shared" si="13"/>
      </c>
      <c r="P27" s="96">
        <f t="shared" si="14"/>
      </c>
      <c r="Q27" s="101" t="str">
        <f t="shared" si="15"/>
        <v>Zero</v>
      </c>
    </row>
    <row r="28" spans="1:17" ht="34.5" customHeight="1" thickBot="1" thickTop="1">
      <c r="A28" s="102"/>
      <c r="B28" s="99">
        <f t="shared" si="0"/>
      </c>
      <c r="C28" s="100">
        <f t="shared" si="1"/>
        <v>0</v>
      </c>
      <c r="D28" s="96">
        <f t="shared" si="2"/>
        <v>0</v>
      </c>
      <c r="E28" s="96">
        <f t="shared" si="3"/>
        <v>0</v>
      </c>
      <c r="F28" s="96">
        <f t="shared" si="4"/>
        <v>0</v>
      </c>
      <c r="G28" s="96">
        <f t="shared" si="5"/>
      </c>
      <c r="H28" s="96">
        <f t="shared" si="6"/>
      </c>
      <c r="I28" s="96">
        <f t="shared" si="7"/>
      </c>
      <c r="J28" s="96">
        <f t="shared" si="8"/>
      </c>
      <c r="K28" s="96">
        <f t="shared" si="9"/>
        <v>1</v>
      </c>
      <c r="L28" s="96">
        <f t="shared" si="10"/>
        <v>3</v>
      </c>
      <c r="M28" s="96">
        <f t="shared" si="11"/>
        <v>5</v>
      </c>
      <c r="N28" s="96">
        <f t="shared" si="12"/>
      </c>
      <c r="O28" s="96">
        <f t="shared" si="13"/>
      </c>
      <c r="P28" s="96">
        <f t="shared" si="14"/>
      </c>
      <c r="Q28" s="101" t="str">
        <f t="shared" si="15"/>
        <v>Zero</v>
      </c>
    </row>
    <row r="29" spans="1:17" ht="34.5" customHeight="1" thickBot="1" thickTop="1">
      <c r="A29" s="102"/>
      <c r="B29" s="99">
        <f t="shared" si="0"/>
      </c>
      <c r="C29" s="100">
        <f t="shared" si="1"/>
        <v>0</v>
      </c>
      <c r="D29" s="96">
        <f t="shared" si="2"/>
        <v>0</v>
      </c>
      <c r="E29" s="96">
        <f t="shared" si="3"/>
        <v>0</v>
      </c>
      <c r="F29" s="96">
        <f t="shared" si="4"/>
        <v>0</v>
      </c>
      <c r="G29" s="96">
        <f t="shared" si="5"/>
      </c>
      <c r="H29" s="96">
        <f t="shared" si="6"/>
      </c>
      <c r="I29" s="96">
        <f t="shared" si="7"/>
      </c>
      <c r="J29" s="96">
        <f t="shared" si="8"/>
      </c>
      <c r="K29" s="96">
        <f t="shared" si="9"/>
        <v>1</v>
      </c>
      <c r="L29" s="96">
        <f t="shared" si="10"/>
        <v>3</v>
      </c>
      <c r="M29" s="96">
        <f t="shared" si="11"/>
        <v>5</v>
      </c>
      <c r="N29" s="96">
        <f t="shared" si="12"/>
      </c>
      <c r="O29" s="96">
        <f t="shared" si="13"/>
      </c>
      <c r="P29" s="96">
        <f t="shared" si="14"/>
      </c>
      <c r="Q29" s="101" t="str">
        <f t="shared" si="15"/>
        <v>Zero</v>
      </c>
    </row>
    <row r="30" spans="1:17" ht="34.5" customHeight="1" thickBot="1" thickTop="1">
      <c r="A30" s="102"/>
      <c r="B30" s="99">
        <f t="shared" si="0"/>
      </c>
      <c r="C30" s="100">
        <f t="shared" si="1"/>
        <v>0</v>
      </c>
      <c r="D30" s="96">
        <f t="shared" si="2"/>
        <v>0</v>
      </c>
      <c r="E30" s="96">
        <f t="shared" si="3"/>
        <v>0</v>
      </c>
      <c r="F30" s="96">
        <f t="shared" si="4"/>
        <v>0</v>
      </c>
      <c r="G30" s="96">
        <f t="shared" si="5"/>
      </c>
      <c r="H30" s="96">
        <f t="shared" si="6"/>
      </c>
      <c r="I30" s="96">
        <f t="shared" si="7"/>
      </c>
      <c r="J30" s="96">
        <f t="shared" si="8"/>
      </c>
      <c r="K30" s="96">
        <f t="shared" si="9"/>
        <v>1</v>
      </c>
      <c r="L30" s="96">
        <f t="shared" si="10"/>
        <v>3</v>
      </c>
      <c r="M30" s="96">
        <f t="shared" si="11"/>
        <v>5</v>
      </c>
      <c r="N30" s="96">
        <f t="shared" si="12"/>
      </c>
      <c r="O30" s="96">
        <f t="shared" si="13"/>
      </c>
      <c r="P30" s="96">
        <f t="shared" si="14"/>
      </c>
      <c r="Q30" s="101" t="str">
        <f t="shared" si="15"/>
        <v>Zero</v>
      </c>
    </row>
    <row r="31" spans="1:17" ht="34.5" customHeight="1" thickBot="1" thickTop="1">
      <c r="A31" s="102"/>
      <c r="B31" s="99">
        <f t="shared" si="0"/>
      </c>
      <c r="C31" s="100">
        <f t="shared" si="1"/>
        <v>0</v>
      </c>
      <c r="D31" s="96">
        <f t="shared" si="2"/>
        <v>0</v>
      </c>
      <c r="E31" s="96">
        <f t="shared" si="3"/>
        <v>0</v>
      </c>
      <c r="F31" s="96">
        <f t="shared" si="4"/>
        <v>0</v>
      </c>
      <c r="G31" s="96">
        <f t="shared" si="5"/>
      </c>
      <c r="H31" s="96">
        <f t="shared" si="6"/>
      </c>
      <c r="I31" s="96">
        <f t="shared" si="7"/>
      </c>
      <c r="J31" s="96">
        <f t="shared" si="8"/>
      </c>
      <c r="K31" s="96">
        <f t="shared" si="9"/>
        <v>1</v>
      </c>
      <c r="L31" s="96">
        <f t="shared" si="10"/>
        <v>3</v>
      </c>
      <c r="M31" s="96">
        <f t="shared" si="11"/>
        <v>5</v>
      </c>
      <c r="N31" s="96">
        <f t="shared" si="12"/>
      </c>
      <c r="O31" s="96">
        <f t="shared" si="13"/>
      </c>
      <c r="P31" s="96">
        <f t="shared" si="14"/>
      </c>
      <c r="Q31" s="101" t="str">
        <f t="shared" si="15"/>
        <v>Zero</v>
      </c>
    </row>
    <row r="32" spans="1:17" ht="34.5" customHeight="1" thickBot="1" thickTop="1">
      <c r="A32" s="102"/>
      <c r="B32" s="99">
        <f t="shared" si="0"/>
      </c>
      <c r="C32" s="100">
        <f t="shared" si="1"/>
        <v>0</v>
      </c>
      <c r="D32" s="96">
        <f t="shared" si="2"/>
        <v>0</v>
      </c>
      <c r="E32" s="96">
        <f t="shared" si="3"/>
        <v>0</v>
      </c>
      <c r="F32" s="96">
        <f t="shared" si="4"/>
        <v>0</v>
      </c>
      <c r="G32" s="96">
        <f t="shared" si="5"/>
      </c>
      <c r="H32" s="96">
        <f t="shared" si="6"/>
      </c>
      <c r="I32" s="96">
        <f t="shared" si="7"/>
      </c>
      <c r="J32" s="96">
        <f t="shared" si="8"/>
      </c>
      <c r="K32" s="96">
        <f t="shared" si="9"/>
        <v>1</v>
      </c>
      <c r="L32" s="96">
        <f t="shared" si="10"/>
        <v>3</v>
      </c>
      <c r="M32" s="96">
        <f t="shared" si="11"/>
        <v>5</v>
      </c>
      <c r="N32" s="96">
        <f t="shared" si="12"/>
      </c>
      <c r="O32" s="96">
        <f t="shared" si="13"/>
      </c>
      <c r="P32" s="96">
        <f t="shared" si="14"/>
      </c>
      <c r="Q32" s="101" t="str">
        <f t="shared" si="15"/>
        <v>Zero</v>
      </c>
    </row>
    <row r="33" spans="1:17" ht="34.5" customHeight="1" thickBot="1" thickTop="1">
      <c r="A33" s="102"/>
      <c r="B33" s="99">
        <f t="shared" si="0"/>
      </c>
      <c r="C33" s="100">
        <f t="shared" si="1"/>
        <v>0</v>
      </c>
      <c r="D33" s="96">
        <f t="shared" si="2"/>
        <v>0</v>
      </c>
      <c r="E33" s="96">
        <f t="shared" si="3"/>
        <v>0</v>
      </c>
      <c r="F33" s="96">
        <f t="shared" si="4"/>
        <v>0</v>
      </c>
      <c r="G33" s="96">
        <f t="shared" si="5"/>
      </c>
      <c r="H33" s="96">
        <f t="shared" si="6"/>
      </c>
      <c r="I33" s="96">
        <f t="shared" si="7"/>
      </c>
      <c r="J33" s="96">
        <f t="shared" si="8"/>
      </c>
      <c r="K33" s="96">
        <f t="shared" si="9"/>
        <v>1</v>
      </c>
      <c r="L33" s="96">
        <f t="shared" si="10"/>
        <v>3</v>
      </c>
      <c r="M33" s="96">
        <f t="shared" si="11"/>
        <v>5</v>
      </c>
      <c r="N33" s="96">
        <f t="shared" si="12"/>
      </c>
      <c r="O33" s="96">
        <f t="shared" si="13"/>
      </c>
      <c r="P33" s="96">
        <f t="shared" si="14"/>
      </c>
      <c r="Q33" s="101" t="str">
        <f t="shared" si="15"/>
        <v>Zero</v>
      </c>
    </row>
    <row r="34" spans="1:17" ht="34.5" customHeight="1" thickBot="1" thickTop="1">
      <c r="A34" s="102"/>
      <c r="B34" s="99">
        <f t="shared" si="0"/>
      </c>
      <c r="C34" s="100">
        <f t="shared" si="1"/>
        <v>0</v>
      </c>
      <c r="D34" s="96">
        <f t="shared" si="2"/>
        <v>0</v>
      </c>
      <c r="E34" s="96">
        <f t="shared" si="3"/>
        <v>0</v>
      </c>
      <c r="F34" s="96">
        <f t="shared" si="4"/>
        <v>0</v>
      </c>
      <c r="G34" s="96">
        <f t="shared" si="5"/>
      </c>
      <c r="H34" s="96">
        <f t="shared" si="6"/>
      </c>
      <c r="I34" s="96">
        <f t="shared" si="7"/>
      </c>
      <c r="J34" s="96">
        <f t="shared" si="8"/>
      </c>
      <c r="K34" s="96">
        <f t="shared" si="9"/>
        <v>1</v>
      </c>
      <c r="L34" s="96">
        <f t="shared" si="10"/>
        <v>3</v>
      </c>
      <c r="M34" s="96">
        <f t="shared" si="11"/>
        <v>5</v>
      </c>
      <c r="N34" s="96">
        <f t="shared" si="12"/>
      </c>
      <c r="O34" s="96">
        <f t="shared" si="13"/>
      </c>
      <c r="P34" s="96">
        <f t="shared" si="14"/>
      </c>
      <c r="Q34" s="101" t="str">
        <f t="shared" si="15"/>
        <v>Zero</v>
      </c>
    </row>
    <row r="35" spans="1:17" ht="34.5" customHeight="1" thickBot="1" thickTop="1">
      <c r="A35" s="102"/>
      <c r="B35" s="99">
        <f t="shared" si="0"/>
      </c>
      <c r="C35" s="100">
        <f t="shared" si="1"/>
        <v>0</v>
      </c>
      <c r="D35" s="96">
        <f t="shared" si="2"/>
        <v>0</v>
      </c>
      <c r="E35" s="96">
        <f t="shared" si="3"/>
        <v>0</v>
      </c>
      <c r="F35" s="96">
        <f t="shared" si="4"/>
        <v>0</v>
      </c>
      <c r="G35" s="96">
        <f t="shared" si="5"/>
      </c>
      <c r="H35" s="96">
        <f t="shared" si="6"/>
      </c>
      <c r="I35" s="96">
        <f t="shared" si="7"/>
      </c>
      <c r="J35" s="96">
        <f t="shared" si="8"/>
      </c>
      <c r="K35" s="96">
        <f t="shared" si="9"/>
        <v>1</v>
      </c>
      <c r="L35" s="96">
        <f t="shared" si="10"/>
        <v>3</v>
      </c>
      <c r="M35" s="96">
        <f t="shared" si="11"/>
        <v>5</v>
      </c>
      <c r="N35" s="96">
        <f t="shared" si="12"/>
      </c>
      <c r="O35" s="96">
        <f t="shared" si="13"/>
      </c>
      <c r="P35" s="96">
        <f t="shared" si="14"/>
      </c>
      <c r="Q35" s="101" t="str">
        <f t="shared" si="15"/>
        <v>Zero</v>
      </c>
    </row>
    <row r="36" spans="1:17" ht="34.5" customHeight="1" thickBot="1" thickTop="1">
      <c r="A36" s="102"/>
      <c r="B36" s="99">
        <f t="shared" si="0"/>
      </c>
      <c r="C36" s="100">
        <f t="shared" si="1"/>
        <v>0</v>
      </c>
      <c r="D36" s="96">
        <f t="shared" si="2"/>
        <v>0</v>
      </c>
      <c r="E36" s="96">
        <f t="shared" si="3"/>
        <v>0</v>
      </c>
      <c r="F36" s="96">
        <f t="shared" si="4"/>
        <v>0</v>
      </c>
      <c r="G36" s="96">
        <f t="shared" si="5"/>
      </c>
      <c r="H36" s="96">
        <f t="shared" si="6"/>
      </c>
      <c r="I36" s="96">
        <f t="shared" si="7"/>
      </c>
      <c r="J36" s="96">
        <f t="shared" si="8"/>
      </c>
      <c r="K36" s="96">
        <f t="shared" si="9"/>
        <v>1</v>
      </c>
      <c r="L36" s="96">
        <f t="shared" si="10"/>
        <v>3</v>
      </c>
      <c r="M36" s="96">
        <f t="shared" si="11"/>
        <v>5</v>
      </c>
      <c r="N36" s="96">
        <f t="shared" si="12"/>
      </c>
      <c r="O36" s="96">
        <f t="shared" si="13"/>
      </c>
      <c r="P36" s="96">
        <f t="shared" si="14"/>
      </c>
      <c r="Q36" s="101" t="str">
        <f t="shared" si="15"/>
        <v>Zero</v>
      </c>
    </row>
    <row r="37" spans="1:17" ht="34.5" customHeight="1" thickBot="1" thickTop="1">
      <c r="A37" s="102"/>
      <c r="B37" s="99">
        <f t="shared" si="0"/>
      </c>
      <c r="C37" s="100">
        <f t="shared" si="1"/>
        <v>0</v>
      </c>
      <c r="D37" s="96">
        <f t="shared" si="2"/>
        <v>0</v>
      </c>
      <c r="E37" s="96">
        <f t="shared" si="3"/>
        <v>0</v>
      </c>
      <c r="F37" s="96">
        <f t="shared" si="4"/>
        <v>0</v>
      </c>
      <c r="G37" s="96">
        <f t="shared" si="5"/>
      </c>
      <c r="H37" s="96">
        <f t="shared" si="6"/>
      </c>
      <c r="I37" s="96">
        <f t="shared" si="7"/>
      </c>
      <c r="J37" s="96">
        <f t="shared" si="8"/>
      </c>
      <c r="K37" s="96">
        <f t="shared" si="9"/>
        <v>1</v>
      </c>
      <c r="L37" s="96">
        <f t="shared" si="10"/>
        <v>3</v>
      </c>
      <c r="M37" s="96">
        <f t="shared" si="11"/>
        <v>5</v>
      </c>
      <c r="N37" s="96">
        <f t="shared" si="12"/>
      </c>
      <c r="O37" s="96">
        <f t="shared" si="13"/>
      </c>
      <c r="P37" s="96">
        <f t="shared" si="14"/>
      </c>
      <c r="Q37" s="101" t="str">
        <f t="shared" si="15"/>
        <v>Zero</v>
      </c>
    </row>
    <row r="38" spans="1:17" ht="34.5" customHeight="1" thickBot="1" thickTop="1">
      <c r="A38" s="102"/>
      <c r="B38" s="99">
        <f t="shared" si="0"/>
      </c>
      <c r="C38" s="100">
        <f t="shared" si="1"/>
        <v>0</v>
      </c>
      <c r="D38" s="96">
        <f t="shared" si="2"/>
        <v>0</v>
      </c>
      <c r="E38" s="96">
        <f t="shared" si="3"/>
        <v>0</v>
      </c>
      <c r="F38" s="96">
        <f t="shared" si="4"/>
        <v>0</v>
      </c>
      <c r="G38" s="96">
        <f t="shared" si="5"/>
      </c>
      <c r="H38" s="96">
        <f t="shared" si="6"/>
      </c>
      <c r="I38" s="96">
        <f t="shared" si="7"/>
      </c>
      <c r="J38" s="96">
        <f t="shared" si="8"/>
      </c>
      <c r="K38" s="96">
        <f t="shared" si="9"/>
        <v>1</v>
      </c>
      <c r="L38" s="96">
        <f t="shared" si="10"/>
        <v>3</v>
      </c>
      <c r="M38" s="96">
        <f t="shared" si="11"/>
        <v>5</v>
      </c>
      <c r="N38" s="96">
        <f t="shared" si="12"/>
      </c>
      <c r="O38" s="96">
        <f t="shared" si="13"/>
      </c>
      <c r="P38" s="96">
        <f t="shared" si="14"/>
      </c>
      <c r="Q38" s="101" t="str">
        <f t="shared" si="15"/>
        <v>Zero</v>
      </c>
    </row>
    <row r="39" spans="1:17" ht="34.5" customHeight="1" thickBot="1" thickTop="1">
      <c r="A39" s="102">
        <v>856953</v>
      </c>
      <c r="B39" s="99" t="str">
        <f t="shared" si="0"/>
        <v>(Eight Lakhs Fifty six Thousand Nine Hundred and Fifty three rupees only)</v>
      </c>
      <c r="C39" s="100">
        <f t="shared" si="1"/>
        <v>8</v>
      </c>
      <c r="D39" s="96">
        <f t="shared" si="2"/>
        <v>56</v>
      </c>
      <c r="E39" s="96">
        <f t="shared" si="3"/>
        <v>9</v>
      </c>
      <c r="F39" s="96">
        <f t="shared" si="4"/>
        <v>53</v>
      </c>
      <c r="G39" s="96" t="str">
        <f t="shared" si="5"/>
        <v>Eight</v>
      </c>
      <c r="H39" s="96" t="str">
        <f t="shared" si="6"/>
        <v>Fifty six</v>
      </c>
      <c r="I39" s="96" t="str">
        <f t="shared" si="7"/>
        <v>Nine</v>
      </c>
      <c r="J39" s="96" t="str">
        <f t="shared" si="8"/>
        <v>Fifty three</v>
      </c>
      <c r="K39" s="96">
        <f t="shared" si="9"/>
        <v>2</v>
      </c>
      <c r="L39" s="96">
        <f t="shared" si="10"/>
        <v>4</v>
      </c>
      <c r="M39" s="96">
        <f t="shared" si="11"/>
        <v>6</v>
      </c>
      <c r="N39" s="96" t="str">
        <f t="shared" si="12"/>
        <v> Lakhs </v>
      </c>
      <c r="O39" s="96" t="str">
        <f t="shared" si="13"/>
        <v> Thousand </v>
      </c>
      <c r="P39" s="96" t="str">
        <f t="shared" si="14"/>
        <v> Hundred </v>
      </c>
      <c r="Q39" s="101" t="str">
        <f t="shared" si="15"/>
        <v>Eight Lakhs Fifty six Thousand Nine Hundred and Fifty three</v>
      </c>
    </row>
    <row r="40" ht="12" customHeight="1" thickTop="1"/>
  </sheetData>
  <sheetProtection formatCells="0" formatColumns="0" formatRows="0" insertColumns="0" insertRows="0" insertHyperlinks="0" deleteColumns="0" deleteRows="0" sort="0" autoFilter="0" pivotTables="0"/>
  <protectedRanges>
    <protectedRange sqref="A16:A39" name="Range1"/>
  </protectedRanges>
  <mergeCells count="4">
    <mergeCell ref="R6:S6"/>
    <mergeCell ref="R7:S7"/>
    <mergeCell ref="R8:S8"/>
    <mergeCell ref="R9:S9"/>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36"/>
  <sheetViews>
    <sheetView showGridLines="0" zoomScaleSheetLayoutView="100" zoomScalePageLayoutView="0" workbookViewId="0" topLeftCell="A1">
      <selection activeCell="Q10" sqref="Q10"/>
    </sheetView>
  </sheetViews>
  <sheetFormatPr defaultColWidth="9.140625" defaultRowHeight="12.75"/>
  <cols>
    <col min="1" max="1" width="5.57421875" style="81" customWidth="1"/>
    <col min="2" max="2" width="9.140625" style="81" hidden="1" customWidth="1"/>
    <col min="3" max="3" width="21.421875" style="81" customWidth="1"/>
    <col min="4" max="4" width="11.57421875" style="81" customWidth="1"/>
    <col min="5" max="5" width="13.140625" style="81" customWidth="1"/>
    <col min="6" max="6" width="14.57421875" style="81" customWidth="1"/>
    <col min="7" max="7" width="13.57421875" style="81" customWidth="1"/>
    <col min="8" max="8" width="9.8515625" style="81" customWidth="1"/>
    <col min="9" max="9" width="9.421875" style="81" customWidth="1"/>
    <col min="10" max="10" width="14.7109375" style="81" customWidth="1"/>
    <col min="11" max="11" width="11.140625" style="81" customWidth="1"/>
    <col min="12" max="13" width="11.57421875" style="81" bestFit="1" customWidth="1"/>
    <col min="14" max="14" width="9.140625" style="81" customWidth="1"/>
    <col min="15" max="15" width="1.28515625" style="81" customWidth="1"/>
    <col min="16" max="16384" width="9.140625" style="81" customWidth="1"/>
  </cols>
  <sheetData>
    <row r="1" spans="1:15" ht="25.5" customHeight="1">
      <c r="A1" s="328" t="str">
        <f>CONCATENATE("Encashment of Earned Leave Salary for ","",Data!D9)</f>
        <v>Encashment of Earned Leave Salary for 100</v>
      </c>
      <c r="B1" s="329"/>
      <c r="C1" s="329"/>
      <c r="D1" s="329"/>
      <c r="E1" s="329"/>
      <c r="F1" s="329"/>
      <c r="G1" s="329"/>
      <c r="H1" s="329"/>
      <c r="I1" s="329"/>
      <c r="J1" s="329"/>
      <c r="K1" s="329"/>
      <c r="L1" s="329"/>
      <c r="M1" s="329"/>
      <c r="N1" s="329"/>
      <c r="O1" s="145"/>
    </row>
    <row r="2" spans="1:15" ht="22.5" customHeight="1">
      <c r="A2" s="146" t="s">
        <v>112</v>
      </c>
      <c r="B2" s="83"/>
      <c r="C2" s="84" t="s">
        <v>113</v>
      </c>
      <c r="D2" s="87" t="s">
        <v>114</v>
      </c>
      <c r="E2" s="87" t="s">
        <v>108</v>
      </c>
      <c r="F2" s="87" t="s">
        <v>107</v>
      </c>
      <c r="G2" s="87" t="s">
        <v>341</v>
      </c>
      <c r="H2" s="87" t="s">
        <v>343</v>
      </c>
      <c r="I2" s="87" t="s">
        <v>345</v>
      </c>
      <c r="J2" s="87" t="s">
        <v>342</v>
      </c>
      <c r="K2" s="315" t="s">
        <v>226</v>
      </c>
      <c r="L2" s="315"/>
      <c r="M2" s="315"/>
      <c r="N2" s="315"/>
      <c r="O2" s="316"/>
    </row>
    <row r="3" spans="1:15" ht="12.75" customHeight="1">
      <c r="A3" s="147">
        <v>1</v>
      </c>
      <c r="B3" s="85"/>
      <c r="C3" s="108" t="str">
        <f>CONCATENATE(Sheet1!L113," ",Data!E4,",",Data!D5,"Retired")</f>
        <v>Sri R.Ramesh,Retired</v>
      </c>
      <c r="D3" s="87">
        <f>Sheet1!K44</f>
        <v>21250</v>
      </c>
      <c r="E3" s="87">
        <f>Sheet1!M44</f>
        <v>2125</v>
      </c>
      <c r="F3" s="87">
        <f>Sheet1!L44</f>
        <v>6367</v>
      </c>
      <c r="G3" s="87">
        <f>Sheet1!J44</f>
        <v>30</v>
      </c>
      <c r="H3" s="87">
        <f>Sheet1!N44</f>
        <v>45</v>
      </c>
      <c r="I3" s="87">
        <f>Sheet1!O44</f>
        <v>90</v>
      </c>
      <c r="J3" s="87">
        <f>Sheet1!Q44</f>
        <v>29877</v>
      </c>
      <c r="K3" s="317" t="str">
        <f>CONCATENATE("The Incumebent has been Sanctioned"," ",Data!D9,"encashment of Earned Leave and"," ",H26," ","days","of HPL has been Sanctioned vide"," ",Sheet1!F84," ",Data!D14," ","Proc.No",Data!D15," ","Dt")</f>
        <v>The Incumebent has been Sanctioned 100encashment of Earned Leave and 200 daysof HPL has been Sanctioned vide Mandal Educational Officer M.P.Tekmal Proc.NoA2/12/2011 Dt</v>
      </c>
      <c r="L3" s="318"/>
      <c r="M3" s="318"/>
      <c r="N3" s="318"/>
      <c r="O3" s="319"/>
    </row>
    <row r="4" spans="1:15" ht="12.75" customHeight="1">
      <c r="A4" s="147"/>
      <c r="B4" s="85"/>
      <c r="D4" s="87">
        <f>Sheet1!K45</f>
        <v>21250</v>
      </c>
      <c r="E4" s="87">
        <f>Sheet1!M45</f>
        <v>2125</v>
      </c>
      <c r="F4" s="87">
        <f>Sheet1!L45</f>
        <v>6367</v>
      </c>
      <c r="G4" s="87">
        <f>Sheet1!J45</f>
        <v>30</v>
      </c>
      <c r="H4" s="87">
        <f>Sheet1!N45</f>
        <v>45</v>
      </c>
      <c r="I4" s="87">
        <f>Sheet1!O45</f>
        <v>90</v>
      </c>
      <c r="J4" s="87">
        <f>Sheet1!Q45</f>
        <v>29877</v>
      </c>
      <c r="K4" s="320"/>
      <c r="L4" s="321"/>
      <c r="M4" s="321"/>
      <c r="N4" s="321"/>
      <c r="O4" s="322"/>
    </row>
    <row r="5" spans="1:15" ht="12.75" customHeight="1">
      <c r="A5" s="147"/>
      <c r="B5" s="85"/>
      <c r="C5" s="129" t="str">
        <f>CONCATENATE("Mandal"," ",Data!D7)</f>
        <v>Mandal Tekmal</v>
      </c>
      <c r="D5" s="87">
        <f>Sheet1!K46</f>
        <v>21250</v>
      </c>
      <c r="E5" s="87">
        <f>Sheet1!M46</f>
        <v>2125</v>
      </c>
      <c r="F5" s="87">
        <f>Sheet1!L46</f>
        <v>6367</v>
      </c>
      <c r="G5" s="87">
        <f>Sheet1!J46</f>
        <v>30</v>
      </c>
      <c r="H5" s="87">
        <f>Sheet1!N46</f>
        <v>45</v>
      </c>
      <c r="I5" s="87">
        <f>Sheet1!O46</f>
        <v>90</v>
      </c>
      <c r="J5" s="87">
        <f>Sheet1!Q46</f>
        <v>29877</v>
      </c>
      <c r="K5" s="320"/>
      <c r="L5" s="321"/>
      <c r="M5" s="321"/>
      <c r="N5" s="321"/>
      <c r="O5" s="322"/>
    </row>
    <row r="6" spans="1:15" ht="12.75" customHeight="1">
      <c r="A6" s="147"/>
      <c r="B6" s="85"/>
      <c r="C6" s="108"/>
      <c r="D6" s="87">
        <f>Sheet1!K47</f>
        <v>7083</v>
      </c>
      <c r="E6" s="87">
        <f>Sheet1!M47</f>
        <v>708</v>
      </c>
      <c r="F6" s="87">
        <f>Sheet1!L47</f>
        <v>2122</v>
      </c>
      <c r="G6" s="87">
        <f>Sheet1!J47</f>
        <v>10</v>
      </c>
      <c r="H6" s="87">
        <f>Sheet1!N47</f>
        <v>15</v>
      </c>
      <c r="I6" s="87">
        <f>Sheet1!O47</f>
        <v>30</v>
      </c>
      <c r="J6" s="87">
        <f>Sheet1!Q47</f>
        <v>9958</v>
      </c>
      <c r="K6" s="320"/>
      <c r="L6" s="321"/>
      <c r="M6" s="321"/>
      <c r="N6" s="321"/>
      <c r="O6" s="322"/>
    </row>
    <row r="7" spans="1:15" ht="12.75" customHeight="1">
      <c r="A7" s="147"/>
      <c r="B7" s="85"/>
      <c r="C7" s="108"/>
      <c r="D7" s="87">
        <f>Sheet1!K48</f>
      </c>
      <c r="E7" s="87">
        <f>Sheet1!M48</f>
      </c>
      <c r="F7" s="87">
        <f>Sheet1!L48</f>
      </c>
      <c r="G7" s="87">
        <f>Sheet1!J48</f>
      </c>
      <c r="H7" s="87">
        <f>Sheet1!N48</f>
      </c>
      <c r="I7" s="87">
        <f>Sheet1!O48</f>
      </c>
      <c r="J7" s="87">
        <f>Sheet1!Q48</f>
      </c>
      <c r="K7" s="320"/>
      <c r="L7" s="321"/>
      <c r="M7" s="321"/>
      <c r="N7" s="321"/>
      <c r="O7" s="322"/>
    </row>
    <row r="8" spans="1:15" ht="12.75" customHeight="1">
      <c r="A8" s="147"/>
      <c r="B8" s="85"/>
      <c r="C8" s="108"/>
      <c r="D8" s="87">
        <f>Sheet1!K49</f>
      </c>
      <c r="E8" s="87">
        <f>Sheet1!M49</f>
      </c>
      <c r="F8" s="87">
        <f>Sheet1!L49</f>
      </c>
      <c r="G8" s="87">
        <f>Sheet1!J49</f>
      </c>
      <c r="H8" s="87">
        <f>Sheet1!O49</f>
      </c>
      <c r="I8" s="87">
        <f>Sheet1!P49</f>
      </c>
      <c r="J8" s="87">
        <f>Sheet1!Q49</f>
      </c>
      <c r="K8" s="320"/>
      <c r="L8" s="321"/>
      <c r="M8" s="321"/>
      <c r="N8" s="321"/>
      <c r="O8" s="322"/>
    </row>
    <row r="9" spans="1:15" ht="12.75" customHeight="1">
      <c r="A9" s="147"/>
      <c r="B9" s="85"/>
      <c r="C9" s="108"/>
      <c r="D9" s="87">
        <f>Sheet1!K50</f>
      </c>
      <c r="E9" s="87">
        <f>Sheet1!M50</f>
      </c>
      <c r="F9" s="87">
        <f>Sheet1!L50</f>
      </c>
      <c r="G9" s="87">
        <f>Sheet1!J50</f>
      </c>
      <c r="H9" s="87">
        <f>Sheet1!O50</f>
      </c>
      <c r="I9" s="87">
        <f>Sheet1!P50</f>
      </c>
      <c r="J9" s="87">
        <f>Sheet1!Q50</f>
      </c>
      <c r="K9" s="320"/>
      <c r="L9" s="321"/>
      <c r="M9" s="321"/>
      <c r="N9" s="321"/>
      <c r="O9" s="322"/>
    </row>
    <row r="10" spans="1:15" ht="12.75" customHeight="1">
      <c r="A10" s="147"/>
      <c r="B10" s="85"/>
      <c r="C10" s="108"/>
      <c r="D10" s="87">
        <f>Sheet1!K51</f>
      </c>
      <c r="E10" s="87">
        <f>Sheet1!M51</f>
      </c>
      <c r="F10" s="87">
        <f>Sheet1!L51</f>
      </c>
      <c r="G10" s="87">
        <f>Sheet1!J51</f>
      </c>
      <c r="H10" s="87">
        <f>Sheet1!O51</f>
      </c>
      <c r="I10" s="87">
        <f>Sheet1!P51</f>
      </c>
      <c r="J10" s="87">
        <f>Sheet1!Q51</f>
      </c>
      <c r="K10" s="320"/>
      <c r="L10" s="321"/>
      <c r="M10" s="321"/>
      <c r="N10" s="321"/>
      <c r="O10" s="322"/>
    </row>
    <row r="11" spans="1:15" ht="12.75" customHeight="1">
      <c r="A11" s="147"/>
      <c r="B11" s="85"/>
      <c r="C11" s="108"/>
      <c r="D11" s="87">
        <f>Sheet1!K52</f>
      </c>
      <c r="E11" s="87">
        <f>Sheet1!M52</f>
      </c>
      <c r="F11" s="87">
        <f>Sheet1!L52</f>
      </c>
      <c r="G11" s="87">
        <f>Sheet1!J52</f>
      </c>
      <c r="H11" s="87">
        <f>Sheet1!O52</f>
      </c>
      <c r="I11" s="87">
        <f>Sheet1!P52</f>
      </c>
      <c r="J11" s="87">
        <f>Sheet1!Q52</f>
      </c>
      <c r="K11" s="320"/>
      <c r="L11" s="321"/>
      <c r="M11" s="321"/>
      <c r="N11" s="321"/>
      <c r="O11" s="322"/>
    </row>
    <row r="12" spans="1:15" ht="12.75" customHeight="1">
      <c r="A12" s="148"/>
      <c r="B12" s="86"/>
      <c r="D12" s="87">
        <f>Sheet1!K53</f>
      </c>
      <c r="E12" s="87">
        <f>Sheet1!M53</f>
      </c>
      <c r="F12" s="87">
        <f>Sheet1!L53</f>
      </c>
      <c r="G12" s="87">
        <f>Sheet1!J53</f>
      </c>
      <c r="H12" s="87">
        <f>Sheet1!O53</f>
      </c>
      <c r="I12" s="87">
        <f>Sheet1!P53</f>
      </c>
      <c r="J12" s="87">
        <f>Sheet1!Q53</f>
      </c>
      <c r="K12" s="323"/>
      <c r="L12" s="324"/>
      <c r="M12" s="324"/>
      <c r="N12" s="324"/>
      <c r="O12" s="325"/>
    </row>
    <row r="13" spans="1:15" ht="12.75" customHeight="1">
      <c r="A13" s="335" t="s">
        <v>342</v>
      </c>
      <c r="B13" s="336"/>
      <c r="C13" s="337"/>
      <c r="D13" s="88">
        <f aca="true" t="shared" si="0" ref="D13:J13">SUM(D3:D12)</f>
        <v>70833</v>
      </c>
      <c r="E13" s="88">
        <f t="shared" si="0"/>
        <v>7083</v>
      </c>
      <c r="F13" s="88">
        <f t="shared" si="0"/>
        <v>21223</v>
      </c>
      <c r="G13" s="88">
        <f t="shared" si="0"/>
        <v>100</v>
      </c>
      <c r="H13" s="88">
        <f t="shared" si="0"/>
        <v>150</v>
      </c>
      <c r="I13" s="88">
        <f t="shared" si="0"/>
        <v>300</v>
      </c>
      <c r="J13" s="88">
        <f t="shared" si="0"/>
        <v>99589</v>
      </c>
      <c r="K13" s="160"/>
      <c r="L13" s="160"/>
      <c r="M13" s="160"/>
      <c r="N13" s="160"/>
      <c r="O13" s="161"/>
    </row>
    <row r="14" spans="1:15" ht="12.75">
      <c r="A14" s="149"/>
      <c r="B14" s="82"/>
      <c r="C14" s="82"/>
      <c r="D14" s="82"/>
      <c r="E14" s="82"/>
      <c r="F14" s="82"/>
      <c r="G14" s="82"/>
      <c r="H14" s="82"/>
      <c r="I14" s="82"/>
      <c r="J14" s="82"/>
      <c r="K14" s="82"/>
      <c r="L14" s="82"/>
      <c r="M14" s="82"/>
      <c r="N14" s="82"/>
      <c r="O14" s="150"/>
    </row>
    <row r="15" spans="1:15" ht="22.5">
      <c r="A15" s="330" t="str">
        <f>CONCATENATE("                                                 ","Half Pay Leave Salary for ",Sheet1!L116,"Days")</f>
        <v>                                                 Half Pay Leave Salary for 200Days</v>
      </c>
      <c r="B15" s="331"/>
      <c r="C15" s="331"/>
      <c r="D15" s="331"/>
      <c r="E15" s="331"/>
      <c r="F15" s="331"/>
      <c r="G15" s="331"/>
      <c r="H15" s="331"/>
      <c r="I15" s="331"/>
      <c r="J15" s="331"/>
      <c r="K15" s="331"/>
      <c r="L15" s="331"/>
      <c r="M15" s="331"/>
      <c r="N15" s="331"/>
      <c r="O15" s="150"/>
    </row>
    <row r="16" spans="1:15" ht="12.75">
      <c r="A16" s="149"/>
      <c r="B16" s="82"/>
      <c r="C16" s="82"/>
      <c r="D16" s="82"/>
      <c r="E16" s="82"/>
      <c r="F16" s="82"/>
      <c r="G16" s="82"/>
      <c r="H16" s="82"/>
      <c r="I16" s="82"/>
      <c r="J16" s="82"/>
      <c r="K16" s="82"/>
      <c r="L16" s="82"/>
      <c r="M16" s="82"/>
      <c r="N16" s="82"/>
      <c r="O16" s="150"/>
    </row>
    <row r="17" spans="1:15" ht="12.75">
      <c r="A17" s="149"/>
      <c r="B17" s="82"/>
      <c r="C17" s="82"/>
      <c r="D17" s="82"/>
      <c r="E17" s="82"/>
      <c r="F17" s="82"/>
      <c r="G17" s="82"/>
      <c r="H17" s="82"/>
      <c r="I17" s="82"/>
      <c r="J17" s="82"/>
      <c r="K17" s="82"/>
      <c r="L17" s="82"/>
      <c r="M17" s="82"/>
      <c r="N17" s="82"/>
      <c r="O17" s="150"/>
    </row>
    <row r="18" spans="1:15" ht="12.75" customHeight="1">
      <c r="A18" s="149"/>
      <c r="B18" s="82"/>
      <c r="C18" s="332" t="str">
        <f>HPL!B37</f>
        <v>Cash Payment in lieu of Half Pay Leave component</v>
      </c>
      <c r="D18" s="223" t="s">
        <v>12</v>
      </c>
      <c r="E18" s="333" t="str">
        <f>HPL!E38</f>
        <v>HPL Salary admissible on the date of retirement + DA admissible on that date                ------------------------------------                                                           
                   30                                                                                  </v>
      </c>
      <c r="F18" s="333"/>
      <c r="G18" s="326" t="s">
        <v>13</v>
      </c>
      <c r="H18" s="334" t="str">
        <f>HPL!I37</f>
        <v>No of days of HPL at credit subject to the total of EL and HPL at credit not exceeding 300 days</v>
      </c>
      <c r="I18" s="334"/>
      <c r="J18" s="334"/>
      <c r="K18" s="82"/>
      <c r="L18" s="82"/>
      <c r="M18" s="82"/>
      <c r="N18" s="82"/>
      <c r="O18" s="150"/>
    </row>
    <row r="19" spans="1:15" ht="12.75" customHeight="1">
      <c r="A19" s="149"/>
      <c r="B19" s="82"/>
      <c r="C19" s="332"/>
      <c r="D19" s="223"/>
      <c r="E19" s="333"/>
      <c r="F19" s="333"/>
      <c r="G19" s="326"/>
      <c r="H19" s="334"/>
      <c r="I19" s="334"/>
      <c r="J19" s="334"/>
      <c r="K19" s="82"/>
      <c r="L19" s="82"/>
      <c r="M19" s="82"/>
      <c r="N19" s="82"/>
      <c r="O19" s="150"/>
    </row>
    <row r="20" spans="1:15" ht="12.75" customHeight="1">
      <c r="A20" s="149"/>
      <c r="B20" s="82"/>
      <c r="C20" s="332"/>
      <c r="D20" s="223"/>
      <c r="E20" s="333"/>
      <c r="F20" s="333"/>
      <c r="G20" s="326"/>
      <c r="H20" s="334"/>
      <c r="I20" s="334"/>
      <c r="J20" s="334"/>
      <c r="K20" s="82"/>
      <c r="L20" s="82"/>
      <c r="M20" s="82"/>
      <c r="N20" s="82"/>
      <c r="O20" s="150"/>
    </row>
    <row r="21" spans="1:15" ht="39" customHeight="1">
      <c r="A21" s="149"/>
      <c r="B21" s="82"/>
      <c r="C21" s="332"/>
      <c r="D21" s="223"/>
      <c r="E21" s="333"/>
      <c r="F21" s="333"/>
      <c r="G21" s="326"/>
      <c r="H21" s="334"/>
      <c r="I21" s="334"/>
      <c r="J21" s="334"/>
      <c r="K21" s="82"/>
      <c r="L21" s="82"/>
      <c r="M21" s="82"/>
      <c r="N21" s="82"/>
      <c r="O21" s="150"/>
    </row>
    <row r="22" spans="1:15" ht="12.75" customHeight="1">
      <c r="A22" s="149"/>
      <c r="B22" s="82"/>
      <c r="C22" s="82"/>
      <c r="D22" s="223" t="s">
        <v>12</v>
      </c>
      <c r="E22" s="82"/>
      <c r="F22" s="82"/>
      <c r="G22" s="82"/>
      <c r="H22" s="82"/>
      <c r="I22" s="82"/>
      <c r="J22" s="82"/>
      <c r="K22" s="82"/>
      <c r="L22" s="82"/>
      <c r="M22" s="82"/>
      <c r="N22" s="82"/>
      <c r="O22" s="150"/>
    </row>
    <row r="23" spans="1:15" ht="16.5" thickBot="1">
      <c r="A23" s="149"/>
      <c r="B23" s="82"/>
      <c r="C23" s="312"/>
      <c r="D23" s="223"/>
      <c r="E23" s="89" t="str">
        <f>CONCATENATE(Sheet1!G116)</f>
        <v>21250</v>
      </c>
      <c r="F23" s="118" t="str">
        <f>CONCATENATE("+  DA","@",Data!F12,"%",,"           "" X"," ","                ","HPL")</f>
        <v>+  DA@29.96%           " X                 HPL</v>
      </c>
      <c r="G23" s="82"/>
      <c r="H23" s="82"/>
      <c r="I23" s="82"/>
      <c r="J23" s="82"/>
      <c r="K23" s="82"/>
      <c r="L23" s="82"/>
      <c r="M23" s="82"/>
      <c r="N23" s="82"/>
      <c r="O23" s="150"/>
    </row>
    <row r="24" spans="1:15" ht="13.5" thickBot="1">
      <c r="A24" s="149"/>
      <c r="B24" s="82"/>
      <c r="C24" s="312"/>
      <c r="D24" s="223"/>
      <c r="E24" s="119">
        <v>2</v>
      </c>
      <c r="F24" s="119"/>
      <c r="G24" s="82"/>
      <c r="H24" s="82"/>
      <c r="I24" s="82"/>
      <c r="J24" s="82"/>
      <c r="K24" s="82"/>
      <c r="L24" s="82"/>
      <c r="M24" s="82"/>
      <c r="N24" s="82"/>
      <c r="O24" s="150"/>
    </row>
    <row r="25" spans="1:15" ht="15.75">
      <c r="A25" s="149"/>
      <c r="B25" s="82"/>
      <c r="C25" s="82"/>
      <c r="D25" s="223"/>
      <c r="E25" s="338">
        <v>30</v>
      </c>
      <c r="F25" s="338"/>
      <c r="G25" s="326" t="s">
        <v>13</v>
      </c>
      <c r="H25" s="82"/>
      <c r="I25" s="82"/>
      <c r="J25" s="82"/>
      <c r="K25" s="82"/>
      <c r="L25" s="82"/>
      <c r="M25" s="82"/>
      <c r="N25" s="82"/>
      <c r="O25" s="150"/>
    </row>
    <row r="26" spans="1:15" ht="17.25" customHeight="1" thickBot="1">
      <c r="A26" s="149"/>
      <c r="B26" s="82"/>
      <c r="C26" s="312"/>
      <c r="D26" s="151"/>
      <c r="E26" s="313" t="str">
        <f>Sheet1!H127</f>
        <v>10625  +  3183</v>
      </c>
      <c r="F26" s="313"/>
      <c r="G26" s="326"/>
      <c r="H26" s="152">
        <f>Sheet1!L116</f>
        <v>200</v>
      </c>
      <c r="I26" s="152"/>
      <c r="J26" s="82"/>
      <c r="K26" s="82"/>
      <c r="L26" s="82"/>
      <c r="M26" s="82"/>
      <c r="N26" s="82"/>
      <c r="O26" s="150"/>
    </row>
    <row r="27" spans="1:15" ht="19.5" customHeight="1">
      <c r="A27" s="149"/>
      <c r="B27" s="82"/>
      <c r="C27" s="312"/>
      <c r="D27" s="151"/>
      <c r="E27" s="327">
        <v>30</v>
      </c>
      <c r="F27" s="327"/>
      <c r="G27" s="326"/>
      <c r="H27" s="82"/>
      <c r="I27" s="82"/>
      <c r="J27" s="82"/>
      <c r="K27" s="82"/>
      <c r="L27" s="82"/>
      <c r="M27" s="82"/>
      <c r="N27" s="82"/>
      <c r="O27" s="150"/>
    </row>
    <row r="28" spans="1:15" ht="19.5" customHeight="1" thickBot="1">
      <c r="A28" s="149"/>
      <c r="B28" s="82"/>
      <c r="C28" s="153"/>
      <c r="D28" s="144" t="str">
        <f>D22</f>
        <v>=</v>
      </c>
      <c r="E28" s="313">
        <f>Sheet1!J125</f>
        <v>13808</v>
      </c>
      <c r="F28" s="313"/>
      <c r="G28" s="326" t="s">
        <v>13</v>
      </c>
      <c r="H28" s="154">
        <f>H26</f>
        <v>200</v>
      </c>
      <c r="I28" s="155" t="str">
        <f>D22</f>
        <v>=</v>
      </c>
      <c r="J28" s="327" t="str">
        <f>CONCATENATE(Sheet1!J129,".00")</f>
        <v>92053.00</v>
      </c>
      <c r="K28" s="327"/>
      <c r="L28" s="82"/>
      <c r="M28" s="82"/>
      <c r="N28" s="82"/>
      <c r="O28" s="150"/>
    </row>
    <row r="29" spans="1:15" ht="18.75" customHeight="1">
      <c r="A29" s="343" t="s">
        <v>336</v>
      </c>
      <c r="B29" s="344"/>
      <c r="C29" s="344"/>
      <c r="D29" s="344"/>
      <c r="E29" s="327">
        <v>30</v>
      </c>
      <c r="F29" s="327"/>
      <c r="G29" s="326"/>
      <c r="H29" s="82"/>
      <c r="I29" s="82"/>
      <c r="J29" s="82"/>
      <c r="K29" s="82"/>
      <c r="L29" s="82"/>
      <c r="M29" s="82"/>
      <c r="N29" s="82"/>
      <c r="O29" s="150"/>
    </row>
    <row r="30" spans="1:15" ht="23.25" customHeight="1">
      <c r="A30" s="341" t="s">
        <v>116</v>
      </c>
      <c r="B30" s="342"/>
      <c r="C30" s="342"/>
      <c r="D30" s="342"/>
      <c r="E30" s="340" t="s">
        <v>115</v>
      </c>
      <c r="F30" s="340"/>
      <c r="G30" s="340"/>
      <c r="H30" s="340"/>
      <c r="I30" s="155" t="str">
        <f>D22</f>
        <v>=</v>
      </c>
      <c r="J30" s="327" t="str">
        <f>CONCATENATE(J13+J28,".00")</f>
        <v>191642.00</v>
      </c>
      <c r="K30" s="327"/>
      <c r="L30" s="82"/>
      <c r="M30" s="82"/>
      <c r="N30" s="82"/>
      <c r="O30" s="150"/>
    </row>
    <row r="31" spans="1:15" ht="12.75" customHeight="1">
      <c r="A31" s="341"/>
      <c r="B31" s="342"/>
      <c r="C31" s="342"/>
      <c r="D31" s="342"/>
      <c r="E31" s="82"/>
      <c r="F31" s="82"/>
      <c r="G31" s="314" t="str">
        <f>CONCATENATE("Passed for Sum of Rs.",J30,"",words!B24,"infavour of under signed")</f>
        <v>Passed for Sum of Rs.191642.00(One Lakh Ninety one Thousand Six Hundred and Forty two rupees only)infavour of under signed</v>
      </c>
      <c r="H31" s="314"/>
      <c r="I31" s="314"/>
      <c r="J31" s="314"/>
      <c r="K31" s="314"/>
      <c r="L31" s="314"/>
      <c r="M31" s="314"/>
      <c r="N31" s="314"/>
      <c r="O31" s="150"/>
    </row>
    <row r="32" spans="1:15" ht="18.75" customHeight="1">
      <c r="A32" s="341"/>
      <c r="B32" s="342"/>
      <c r="C32" s="342"/>
      <c r="D32" s="342"/>
      <c r="E32" s="82"/>
      <c r="F32" s="82"/>
      <c r="G32" s="314"/>
      <c r="H32" s="314"/>
      <c r="I32" s="314"/>
      <c r="J32" s="314"/>
      <c r="K32" s="314"/>
      <c r="L32" s="314"/>
      <c r="M32" s="314"/>
      <c r="N32" s="314"/>
      <c r="O32" s="150"/>
    </row>
    <row r="33" spans="1:15" ht="16.5" customHeight="1">
      <c r="A33" s="341"/>
      <c r="B33" s="342"/>
      <c r="C33" s="342"/>
      <c r="D33" s="342"/>
      <c r="E33" s="82"/>
      <c r="F33" s="82"/>
      <c r="G33" s="82"/>
      <c r="H33" s="82"/>
      <c r="I33" s="82"/>
      <c r="J33" s="82"/>
      <c r="K33" s="82"/>
      <c r="L33" s="82"/>
      <c r="M33" s="82"/>
      <c r="N33" s="82"/>
      <c r="O33" s="150"/>
    </row>
    <row r="34" spans="1:15" ht="12.75">
      <c r="A34" s="156"/>
      <c r="B34" s="157"/>
      <c r="C34" s="157"/>
      <c r="D34" s="157"/>
      <c r="E34" s="82"/>
      <c r="F34" s="82"/>
      <c r="G34" s="82"/>
      <c r="H34" s="82"/>
      <c r="I34" s="82"/>
      <c r="J34" s="82"/>
      <c r="K34" s="82"/>
      <c r="L34" s="82"/>
      <c r="M34" s="82"/>
      <c r="N34" s="82"/>
      <c r="O34" s="150"/>
    </row>
    <row r="35" spans="1:15" ht="12.75">
      <c r="A35" s="156"/>
      <c r="B35" s="157"/>
      <c r="C35" s="157"/>
      <c r="D35" s="157"/>
      <c r="E35" s="82"/>
      <c r="F35" s="82"/>
      <c r="G35" s="82"/>
      <c r="H35" s="82"/>
      <c r="I35" s="82"/>
      <c r="J35" s="82"/>
      <c r="K35" s="82"/>
      <c r="L35" s="82"/>
      <c r="M35" s="82"/>
      <c r="N35" s="82"/>
      <c r="O35" s="150"/>
    </row>
    <row r="36" spans="1:15" ht="13.5" thickBot="1">
      <c r="A36" s="158"/>
      <c r="B36" s="119"/>
      <c r="C36" s="119"/>
      <c r="D36" s="119"/>
      <c r="E36" s="119"/>
      <c r="F36" s="119"/>
      <c r="G36" s="119"/>
      <c r="H36" s="119"/>
      <c r="I36" s="119"/>
      <c r="J36" s="339" t="s">
        <v>255</v>
      </c>
      <c r="K36" s="339"/>
      <c r="L36" s="339"/>
      <c r="M36" s="339"/>
      <c r="N36" s="119"/>
      <c r="O36" s="159"/>
    </row>
  </sheetData>
  <sheetProtection/>
  <mergeCells count="27">
    <mergeCell ref="J36:M36"/>
    <mergeCell ref="E30:H30"/>
    <mergeCell ref="A30:D33"/>
    <mergeCell ref="E28:F28"/>
    <mergeCell ref="E29:F29"/>
    <mergeCell ref="G28:G29"/>
    <mergeCell ref="A29:D29"/>
    <mergeCell ref="A1:N1"/>
    <mergeCell ref="A15:N15"/>
    <mergeCell ref="C18:C21"/>
    <mergeCell ref="D18:D21"/>
    <mergeCell ref="E18:F21"/>
    <mergeCell ref="H18:J21"/>
    <mergeCell ref="G18:G21"/>
    <mergeCell ref="A13:C13"/>
    <mergeCell ref="K2:O2"/>
    <mergeCell ref="K3:O12"/>
    <mergeCell ref="G25:G27"/>
    <mergeCell ref="J28:K28"/>
    <mergeCell ref="C23:C24"/>
    <mergeCell ref="C26:C27"/>
    <mergeCell ref="E26:F26"/>
    <mergeCell ref="G31:N32"/>
    <mergeCell ref="J30:K30"/>
    <mergeCell ref="E27:F27"/>
    <mergeCell ref="D22:D25"/>
    <mergeCell ref="E25:F25"/>
  </mergeCells>
  <printOptions/>
  <pageMargins left="0.5118110236220472" right="0.5118110236220472" top="0.2755905511811024" bottom="0.1968503937007874" header="0.5118110236220472" footer="0.5118110236220472"/>
  <pageSetup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ramesh</dc:creator>
  <cp:keywords/>
  <dc:description/>
  <cp:lastModifiedBy>ramesh</cp:lastModifiedBy>
  <cp:lastPrinted>2011-09-14T15:41:24Z</cp:lastPrinted>
  <dcterms:created xsi:type="dcterms:W3CDTF">2011-06-24T15:06:50Z</dcterms:created>
  <dcterms:modified xsi:type="dcterms:W3CDTF">2011-09-20T12:20:32Z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